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U LIEU KE TOAN\Năm 2026\"/>
    </mc:Choice>
  </mc:AlternateContent>
  <bookViews>
    <workbookView xWindow="0" yWindow="0" windowWidth="19200" windowHeight="7190"/>
  </bookViews>
  <sheets>
    <sheet name="CĐ12 tháng" sheetId="17" r:id="rId1"/>
    <sheet name="Thu 12 tháng" sheetId="16" r:id="rId2"/>
    <sheet name="Chi 12 tháng" sheetId="15" r:id="rId3"/>
  </sheets>
  <calcPr calcId="152511"/>
</workbook>
</file>

<file path=xl/calcChain.xml><?xml version="1.0" encoding="utf-8"?>
<calcChain xmlns="http://schemas.openxmlformats.org/spreadsheetml/2006/main">
  <c r="E12" i="17" l="1"/>
  <c r="E18" i="17"/>
  <c r="E20" i="17"/>
  <c r="E16" i="17"/>
  <c r="C17" i="17" l="1"/>
  <c r="D22" i="17"/>
  <c r="D21" i="17"/>
  <c r="D20" i="17"/>
  <c r="D19" i="17"/>
  <c r="D18" i="17"/>
  <c r="C20" i="17"/>
  <c r="C18" i="17"/>
  <c r="C16" i="17"/>
  <c r="D14" i="17"/>
  <c r="D13" i="17"/>
  <c r="D12" i="17"/>
  <c r="D11" i="17"/>
  <c r="C11" i="17"/>
  <c r="C12" i="17"/>
  <c r="D9" i="17"/>
  <c r="C9" i="17"/>
  <c r="D8" i="17"/>
  <c r="C8" i="17"/>
  <c r="F25" i="15"/>
  <c r="F26" i="15"/>
  <c r="F27" i="15"/>
  <c r="F28" i="15"/>
  <c r="C25" i="15"/>
  <c r="C26" i="15"/>
  <c r="C27" i="15"/>
  <c r="C28" i="15"/>
  <c r="C24" i="15"/>
  <c r="D11" i="15"/>
  <c r="E11" i="15"/>
  <c r="E7" i="15" s="1"/>
  <c r="G11" i="15"/>
  <c r="H11" i="15"/>
  <c r="H7" i="15" s="1"/>
  <c r="C12" i="15"/>
  <c r="F12" i="15"/>
  <c r="F9" i="15"/>
  <c r="G7" i="15"/>
  <c r="D7" i="15"/>
  <c r="D8" i="15"/>
  <c r="J8" i="15" s="1"/>
  <c r="E8" i="15"/>
  <c r="G8" i="15"/>
  <c r="H8" i="15"/>
  <c r="K11" i="15"/>
  <c r="K12" i="15"/>
  <c r="K13" i="15"/>
  <c r="K14" i="15"/>
  <c r="K15" i="15"/>
  <c r="K16" i="15"/>
  <c r="K17" i="15"/>
  <c r="K18" i="15"/>
  <c r="K19" i="15"/>
  <c r="K20" i="15"/>
  <c r="K21" i="15"/>
  <c r="K22" i="15"/>
  <c r="K23" i="15"/>
  <c r="K25" i="15"/>
  <c r="K27" i="15"/>
  <c r="J9" i="15"/>
  <c r="J10" i="15"/>
  <c r="I12" i="15"/>
  <c r="H59" i="16"/>
  <c r="F59" i="16"/>
  <c r="E59" i="16"/>
  <c r="G59" i="16" s="1"/>
  <c r="H58" i="16"/>
  <c r="G58" i="16"/>
  <c r="F57" i="16"/>
  <c r="H57" i="16" s="1"/>
  <c r="D57" i="16"/>
  <c r="C57" i="16"/>
  <c r="H54" i="16"/>
  <c r="G54" i="16"/>
  <c r="H51" i="16"/>
  <c r="G51" i="16"/>
  <c r="H50" i="16"/>
  <c r="F50" i="16"/>
  <c r="E50" i="16"/>
  <c r="G50" i="16" s="1"/>
  <c r="D50" i="16"/>
  <c r="C50" i="16"/>
  <c r="H49" i="16"/>
  <c r="E49" i="16"/>
  <c r="E47" i="16" s="1"/>
  <c r="H48" i="16"/>
  <c r="G48" i="16"/>
  <c r="F47" i="16"/>
  <c r="H47" i="16" s="1"/>
  <c r="D47" i="16"/>
  <c r="D45" i="16" s="1"/>
  <c r="D38" i="16" s="1"/>
  <c r="D33" i="16" s="1"/>
  <c r="D32" i="16" s="1"/>
  <c r="C47" i="16"/>
  <c r="C45" i="16" s="1"/>
  <c r="C38" i="16" s="1"/>
  <c r="H42" i="16"/>
  <c r="G42" i="16"/>
  <c r="H41" i="16"/>
  <c r="G41" i="16"/>
  <c r="H40" i="16"/>
  <c r="G40" i="16"/>
  <c r="F39" i="16"/>
  <c r="H39" i="16" s="1"/>
  <c r="E39" i="16"/>
  <c r="G39" i="16" s="1"/>
  <c r="D39" i="16"/>
  <c r="C39" i="16"/>
  <c r="H37" i="16"/>
  <c r="G37" i="16"/>
  <c r="H36" i="16"/>
  <c r="G36" i="16"/>
  <c r="H35" i="16"/>
  <c r="G35" i="16"/>
  <c r="H34" i="16"/>
  <c r="G34" i="16"/>
  <c r="F34" i="16"/>
  <c r="E34" i="16"/>
  <c r="D34" i="16"/>
  <c r="C34" i="16"/>
  <c r="E23" i="16"/>
  <c r="E19" i="16"/>
  <c r="E14" i="16"/>
  <c r="E9" i="16"/>
  <c r="E8" i="16"/>
  <c r="C15" i="17" l="1"/>
  <c r="I27" i="15"/>
  <c r="D17" i="17"/>
  <c r="C10" i="17"/>
  <c r="I25" i="15"/>
  <c r="J7" i="15"/>
  <c r="C33" i="16"/>
  <c r="G47" i="16"/>
  <c r="E45" i="16"/>
  <c r="G45" i="16" s="1"/>
  <c r="G49" i="16"/>
  <c r="E38" i="16"/>
  <c r="G38" i="16" s="1"/>
  <c r="F45" i="16"/>
  <c r="H45" i="16" s="1"/>
  <c r="E57" i="16"/>
  <c r="G57" i="16" s="1"/>
  <c r="C32" i="16" l="1"/>
  <c r="F38" i="16"/>
  <c r="E33" i="16"/>
  <c r="H38" i="16" l="1"/>
  <c r="F33" i="16"/>
  <c r="G33" i="16"/>
  <c r="E32" i="16"/>
  <c r="G32" i="16" s="1"/>
  <c r="F32" i="16" l="1"/>
  <c r="H32" i="16" s="1"/>
  <c r="H33" i="16"/>
  <c r="F23" i="15" l="1"/>
  <c r="F18" i="15"/>
  <c r="F24" i="15"/>
  <c r="F22" i="15"/>
  <c r="C22" i="15"/>
  <c r="F21" i="15"/>
  <c r="C21" i="15"/>
  <c r="F20" i="15"/>
  <c r="I20" i="15" s="1"/>
  <c r="C20" i="15"/>
  <c r="F19" i="15"/>
  <c r="I19" i="15" s="1"/>
  <c r="C19" i="15"/>
  <c r="C18" i="15"/>
  <c r="F17" i="15"/>
  <c r="C17" i="15"/>
  <c r="F16" i="15"/>
  <c r="C16" i="15"/>
  <c r="F15" i="15"/>
  <c r="C15" i="15"/>
  <c r="F14" i="15"/>
  <c r="C14" i="15"/>
  <c r="F13" i="15"/>
  <c r="C13" i="15"/>
  <c r="F10" i="15"/>
  <c r="F8" i="15" s="1"/>
  <c r="C10" i="15"/>
  <c r="C9" i="15"/>
  <c r="D16" i="17"/>
  <c r="D15" i="17" s="1"/>
  <c r="K7" i="15"/>
  <c r="C11" i="15" l="1"/>
  <c r="I11" i="15" s="1"/>
  <c r="I21" i="15"/>
  <c r="I22" i="15"/>
  <c r="I17" i="15"/>
  <c r="I14" i="15"/>
  <c r="I16" i="15"/>
  <c r="I13" i="15"/>
  <c r="F11" i="15"/>
  <c r="F7" i="15" s="1"/>
  <c r="I18" i="15"/>
  <c r="C8" i="15"/>
  <c r="I15" i="15"/>
  <c r="I10" i="15"/>
  <c r="I9" i="15"/>
  <c r="E9" i="17"/>
  <c r="E11" i="17"/>
  <c r="D10" i="17"/>
  <c r="D7" i="17" s="1"/>
  <c r="C7" i="17"/>
  <c r="E17" i="17"/>
  <c r="E8" i="17"/>
  <c r="I8" i="15" l="1"/>
  <c r="C7" i="15"/>
  <c r="E10" i="17"/>
  <c r="I7" i="15"/>
  <c r="E15" i="17"/>
  <c r="E7" i="17"/>
</calcChain>
</file>

<file path=xl/sharedStrings.xml><?xml version="1.0" encoding="utf-8"?>
<sst xmlns="http://schemas.openxmlformats.org/spreadsheetml/2006/main" count="209" uniqueCount="141">
  <si>
    <r>
      <rPr>
        <b/>
        <sz val="12"/>
        <color rgb="FF000000"/>
        <rFont val="Times New Roman"/>
        <family val="1"/>
      </rPr>
      <t>UBND XÃ LỤC SƠN</t>
    </r>
  </si>
  <si>
    <t>Biểu số 113/CK TC-NSNN</t>
  </si>
  <si>
    <t>STT</t>
  </si>
  <si>
    <t>NỘI DUNG THU</t>
  </si>
  <si>
    <t>SO SÁNH (%)</t>
  </si>
  <si>
    <t>A</t>
  </si>
  <si>
    <t>B</t>
  </si>
  <si>
    <t>1</t>
  </si>
  <si>
    <t>2</t>
  </si>
  <si>
    <t>3=2/1</t>
  </si>
  <si>
    <t>NỘI DUNG</t>
  </si>
  <si>
    <t>I</t>
  </si>
  <si>
    <t>3</t>
  </si>
  <si>
    <t>4</t>
  </si>
  <si>
    <t>5</t>
  </si>
  <si>
    <t>6</t>
  </si>
  <si>
    <t>II</t>
  </si>
  <si>
    <t>1.1</t>
  </si>
  <si>
    <t>1.2</t>
  </si>
  <si>
    <t>1.3</t>
  </si>
  <si>
    <t>2.1</t>
  </si>
  <si>
    <t>2.2</t>
  </si>
  <si>
    <t>2.3</t>
  </si>
  <si>
    <t>III</t>
  </si>
  <si>
    <t>IV</t>
  </si>
  <si>
    <t>V</t>
  </si>
  <si>
    <t>VI</t>
  </si>
  <si>
    <t>TỔNG SỐ THU</t>
  </si>
  <si>
    <t>Các khoản thu xã hưởng 100 %</t>
  </si>
  <si>
    <t>Các khoản thu phân chia theo tỷ lệ</t>
  </si>
  <si>
    <t>Thu bổ sung</t>
  </si>
  <si>
    <t>- Bổ sung cân đối ngân sách</t>
  </si>
  <si>
    <t>- Bổ sung có mục tiêu</t>
  </si>
  <si>
    <t>Thu chuyển nguồn</t>
  </si>
  <si>
    <t>TỔNG SỐ CHI</t>
  </si>
  <si>
    <t>Chi đầu tư phát triển</t>
  </si>
  <si>
    <t>Chi thường xuyên</t>
  </si>
  <si>
    <t>Dự phòng</t>
  </si>
  <si>
    <t>Biểu số 114/CK TC - NSNN</t>
  </si>
  <si>
    <t xml:space="preserve"> </t>
  </si>
  <si>
    <t>Phí, lệ phí</t>
  </si>
  <si>
    <t>Các khoản thu phân chia</t>
  </si>
  <si>
    <t>Thuế sử dụng đất phi nông nghiệp</t>
  </si>
  <si>
    <t>Các khoản thu phân chia khác do cấp tỉnh quy định</t>
  </si>
  <si>
    <t>Thu tiền sử dụng đất</t>
  </si>
  <si>
    <t>Thuế tài nguyên</t>
  </si>
  <si>
    <t>Thuế thu nhập doanh nghiệp</t>
  </si>
  <si>
    <t>Thuế thu nhập cá nhân</t>
  </si>
  <si>
    <t>Thu bổ sung cân đối</t>
  </si>
  <si>
    <t>Thu bổ sung có mục tiêu</t>
  </si>
  <si>
    <t>DỰ TOÁN</t>
  </si>
  <si>
    <t>TỔNG SỐ</t>
  </si>
  <si>
    <t>XDCB</t>
  </si>
  <si>
    <t>TX</t>
  </si>
  <si>
    <t>7=4/1</t>
  </si>
  <si>
    <t>8=5/2</t>
  </si>
  <si>
    <t>9=6/3</t>
  </si>
  <si>
    <t>Chi khác</t>
  </si>
  <si>
    <t>UBND XÃ LỤC SƠN</t>
  </si>
  <si>
    <t>DỰ TOÁN NĂM</t>
  </si>
  <si>
    <t>Phí bảo vệ môi trường</t>
  </si>
  <si>
    <t>Chi an ninh</t>
  </si>
  <si>
    <t xml:space="preserve">ƯỚC THỰC HIỆN </t>
  </si>
  <si>
    <t>ƯỚC THỰC HIỆN</t>
  </si>
  <si>
    <t>Biểu số 115/CK TC - NSNN</t>
  </si>
  <si>
    <t>Các khoản thu phân chia theo tỷ lệ phần trăm (%)</t>
  </si>
  <si>
    <t>Thu kết dư ngân sách năm trước</t>
  </si>
  <si>
    <t>Thu bổ sung từ ngân sách cấp trên</t>
  </si>
  <si>
    <t>Chi nộp trả ngân sách cấp trên</t>
  </si>
  <si>
    <t>Thu kết dư ngân sách</t>
  </si>
  <si>
    <t>ƯỚC THỰC HIỆN THU NGÂN SÁCH XÃ NĂM 2025</t>
  </si>
  <si>
    <t>ƯỚC THỰC HIỆN CHI NGÂN SÁCH XÃ NĂM 2025</t>
  </si>
  <si>
    <t>Đơn vị: 1.000 đồng</t>
  </si>
  <si>
    <t>SỐ TIỀN</t>
  </si>
  <si>
    <t>Tổng thu ngân sách NN</t>
  </si>
  <si>
    <t>Thu từ khu vực ngoài quốc doanh</t>
  </si>
  <si>
    <t>Thuế GTGT</t>
  </si>
  <si>
    <t xml:space="preserve"> - Doanh nghiệp NQD</t>
  </si>
  <si>
    <t xml:space="preserve"> - Hộ cá thể</t>
  </si>
  <si>
    <t>Hộ sản xuất kinh doanh</t>
  </si>
  <si>
    <t>Thu từ hoạt động bất động sản</t>
  </si>
  <si>
    <t>Tiền công, tiền lương NLĐ</t>
  </si>
  <si>
    <t>4.1</t>
  </si>
  <si>
    <t>Dự án giao đất</t>
  </si>
  <si>
    <t>4.2</t>
  </si>
  <si>
    <t>Công nhận quyền SDĐ</t>
  </si>
  <si>
    <t>Lệ phí trước bạ nhà đất</t>
  </si>
  <si>
    <t>6.1</t>
  </si>
  <si>
    <t>Lệ phí môn bài thu từ doanh nghiệp</t>
  </si>
  <si>
    <t>6.2</t>
  </si>
  <si>
    <t>Lệ phí môn bài thu từ HKD</t>
  </si>
  <si>
    <t>6.3</t>
  </si>
  <si>
    <t>Khác</t>
  </si>
  <si>
    <t>Thu tại xã</t>
  </si>
  <si>
    <t>Stt</t>
  </si>
  <si>
    <t>Nội dung</t>
  </si>
  <si>
    <t>Dự toán thu năm 2025</t>
  </si>
  <si>
    <t>Ước thực hiện năm 2025</t>
  </si>
  <si>
    <t>So sánh (%)</t>
  </si>
  <si>
    <t>Thu NSNN</t>
  </si>
  <si>
    <t>Thu NSX</t>
  </si>
  <si>
    <t>5=3/1</t>
  </si>
  <si>
    <t>6=4/2</t>
  </si>
  <si>
    <t>TỔNG THU</t>
  </si>
  <si>
    <t>Thu ngân sách nhà nước trên địa bàn</t>
  </si>
  <si>
    <t xml:space="preserve">Các khoản thu 100% </t>
  </si>
  <si>
    <t>*</t>
  </si>
  <si>
    <t>Thuế giá trị gia tăng của cá nhân, hộ kinh doanh khu vực ngoài quốc doanh</t>
  </si>
  <si>
    <t>Phí môn bài</t>
  </si>
  <si>
    <t>Thuế bảo vệ môi trường</t>
  </si>
  <si>
    <t>Thuế thu nhập doanh nghiệp khu vực ngoài quốc doanh</t>
  </si>
  <si>
    <t>-</t>
  </si>
  <si>
    <t>Thuế thu nhập cá nhân từ sản xuất kinh doanh của cá nhân</t>
  </si>
  <si>
    <t>Từ chuyển nhượng bất động sản, nhận thừa kế và nhận quà tặng là đất</t>
  </si>
  <si>
    <t>Lệ phí trước bạ</t>
  </si>
  <si>
    <t>Lệ phí trước bạ tài sản</t>
  </si>
  <si>
    <t>Thu tiền cấp tiền khai thác khoáng sản</t>
  </si>
  <si>
    <t>TỔNG CHI</t>
  </si>
  <si>
    <t>Chi đầu tư</t>
  </si>
  <si>
    <t>Chi đầu tư XDCB</t>
  </si>
  <si>
    <t>Chi đầu tư CTMTQG</t>
  </si>
  <si>
    <t>Chi hoạt động quản lý nhà nước, Đảng, đoàn thể</t>
  </si>
  <si>
    <t>Chi quốc phòng</t>
  </si>
  <si>
    <t>Chi giáo dục - đào tạo và dạy nghề</t>
  </si>
  <si>
    <t>Chi sự nghiệp y tế, dân số và gia đình</t>
  </si>
  <si>
    <t xml:space="preserve">Chi sự nghiệp văn hóa thông tin </t>
  </si>
  <si>
    <t xml:space="preserve">Chi sự nghiệp phát thanh, truyền hình </t>
  </si>
  <si>
    <t xml:space="preserve">Chi sự nghiệp thể dục thể thao </t>
  </si>
  <si>
    <t>Chi sự nghiệp bảo vệ môi trường</t>
  </si>
  <si>
    <t xml:space="preserve">Chi hoạt động kinh tế </t>
  </si>
  <si>
    <t>Chi bảo đảm xã hội</t>
  </si>
  <si>
    <t>Chi tạo nguồn CCTL (1)</t>
  </si>
  <si>
    <t>Dự phòng ngân sách</t>
  </si>
  <si>
    <t>Chi CTMTQG vốn sự nghiệp</t>
  </si>
  <si>
    <t>VII</t>
  </si>
  <si>
    <t>Chi chuyển nguồn ngân sách</t>
  </si>
  <si>
    <t>CÂN ĐỐI NGÂN SÁCH XÃ NĂM 2025</t>
  </si>
  <si>
    <t>Chi các chương trình MTQG</t>
  </si>
  <si>
    <t>Chi tạo nguồn cải cách tiền lương</t>
  </si>
  <si>
    <r>
      <rPr>
        <b/>
        <sz val="11"/>
        <color theme="1"/>
        <rFont val="Times New Roman"/>
        <family val="1"/>
      </rPr>
      <t>UBND XÃ LỤC SƠN</t>
    </r>
  </si>
  <si>
    <t>Đơn vị:  1.000 đồng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</si>
</sst>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#,##0&quot;&quot;;\(&quot;&quot;#,##0\)"/>
    <numFmt numFmtId="165" formatCode="#,##0.00;\(#,##0.00\)"/>
    <numFmt numFmtId="166" formatCode="_(* #,##0_);_(* \(#,##0\);_(* &quot;-&quot;??_);_(@_)"/>
    <numFmt numFmtId="168" formatCode="_-* #,##0.0_-;\-* #,##0.0_-;_-* &quot;-&quot;??_-;_-@_-"/>
    <numFmt numFmtId="169" formatCode="_-* #,##0_-;\-* #,##0_-;_-* &quot;-&quot;??_-;_-@_-"/>
    <numFmt numFmtId="170" formatCode="_-* #,##0.00_-;\-* #,##0.00_-;_-* &quot;-&quot;??_-;_-@_-"/>
    <numFmt numFmtId="171" formatCode="#,##0_ ;[Red]\-#,##0\ "/>
  </numFmts>
  <fonts count="16" x14ac:knownFonts="1">
    <font>
      <sz val="10"/>
      <color rgb="FF000000"/>
      <name val="Arial"/>
      <charset val="1"/>
    </font>
    <font>
      <b/>
      <sz val="12"/>
      <color rgb="FF000000"/>
      <name val="Times New Roman"/>
      <family val="1"/>
    </font>
    <font>
      <i/>
      <sz val="11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color rgb="FF000000"/>
      <name val="Arial"/>
      <family val="2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.VnTime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color rgb="FF000000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10" fillId="0" borderId="0"/>
  </cellStyleXfs>
  <cellXfs count="90"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165" fontId="4" fillId="0" borderId="2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left"/>
    </xf>
    <xf numFmtId="166" fontId="5" fillId="0" borderId="2" xfId="1" applyNumberFormat="1" applyFont="1" applyFill="1" applyBorder="1" applyAlignment="1">
      <alignment horizontal="right" vertical="center" wrapText="1"/>
    </xf>
    <xf numFmtId="166" fontId="4" fillId="0" borderId="2" xfId="1" applyNumberFormat="1" applyFont="1" applyFill="1" applyBorder="1" applyAlignment="1">
      <alignment horizontal="right" vertical="center" wrapText="1"/>
    </xf>
    <xf numFmtId="166" fontId="4" fillId="0" borderId="3" xfId="1" applyNumberFormat="1" applyFont="1" applyFill="1" applyBorder="1" applyAlignment="1">
      <alignment horizontal="right" vertical="center" wrapText="1"/>
    </xf>
    <xf numFmtId="166" fontId="4" fillId="0" borderId="8" xfId="1" applyNumberFormat="1" applyFont="1" applyFill="1" applyBorder="1" applyAlignment="1">
      <alignment horizontal="right" vertical="center" wrapText="1"/>
    </xf>
    <xf numFmtId="166" fontId="4" fillId="0" borderId="6" xfId="0" applyNumberFormat="1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66" fontId="3" fillId="0" borderId="6" xfId="1" applyNumberFormat="1" applyFont="1" applyBorder="1" applyAlignment="1">
      <alignment horizontal="left"/>
    </xf>
    <xf numFmtId="166" fontId="4" fillId="0" borderId="7" xfId="1" applyNumberFormat="1" applyFont="1" applyFill="1" applyBorder="1" applyAlignment="1">
      <alignment horizontal="right" vertical="center" wrapText="1"/>
    </xf>
    <xf numFmtId="165" fontId="4" fillId="0" borderId="8" xfId="0" applyNumberFormat="1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left"/>
    </xf>
    <xf numFmtId="14" fontId="5" fillId="0" borderId="6" xfId="0" applyNumberFormat="1" applyFont="1" applyFill="1" applyBorder="1" applyAlignment="1">
      <alignment horizontal="left" vertical="center" wrapText="1"/>
    </xf>
    <xf numFmtId="164" fontId="4" fillId="0" borderId="6" xfId="0" applyNumberFormat="1" applyFont="1" applyFill="1" applyBorder="1" applyAlignment="1">
      <alignment horizontal="right" vertical="center" wrapText="1"/>
    </xf>
    <xf numFmtId="164" fontId="5" fillId="0" borderId="6" xfId="0" applyNumberFormat="1" applyFont="1" applyFill="1" applyBorder="1" applyAlignment="1">
      <alignment horizontal="right" vertical="center" wrapText="1"/>
    </xf>
    <xf numFmtId="165" fontId="4" fillId="0" borderId="6" xfId="0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left" vertical="top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vertical="center" wrapText="1"/>
    </xf>
    <xf numFmtId="0" fontId="3" fillId="0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8" fillId="2" borderId="0" xfId="0" applyFont="1" applyFill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vertical="center" wrapText="1"/>
    </xf>
    <xf numFmtId="3" fontId="7" fillId="2" borderId="0" xfId="0" applyNumberFormat="1" applyFont="1" applyFill="1" applyAlignment="1">
      <alignment vertical="center" wrapText="1"/>
    </xf>
    <xf numFmtId="3" fontId="7" fillId="2" borderId="0" xfId="0" applyNumberFormat="1" applyFont="1" applyFill="1"/>
    <xf numFmtId="0" fontId="9" fillId="2" borderId="6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166" fontId="9" fillId="2" borderId="6" xfId="1" applyNumberFormat="1" applyFont="1" applyFill="1" applyBorder="1" applyAlignment="1">
      <alignment horizontal="center" vertical="center" wrapText="1"/>
    </xf>
    <xf numFmtId="168" fontId="9" fillId="2" borderId="6" xfId="1" applyNumberFormat="1" applyFont="1" applyFill="1" applyBorder="1" applyAlignment="1">
      <alignment horizontal="center" vertical="center" wrapText="1"/>
    </xf>
    <xf numFmtId="169" fontId="9" fillId="2" borderId="0" xfId="0" applyNumberFormat="1" applyFont="1" applyFill="1"/>
    <xf numFmtId="0" fontId="9" fillId="2" borderId="0" xfId="0" applyFont="1" applyFill="1"/>
    <xf numFmtId="0" fontId="9" fillId="2" borderId="6" xfId="0" applyFont="1" applyFill="1" applyBorder="1" applyAlignment="1">
      <alignment horizontal="left" vertical="center" wrapText="1"/>
    </xf>
    <xf numFmtId="170" fontId="9" fillId="2" borderId="0" xfId="0" applyNumberFormat="1" applyFont="1" applyFill="1"/>
    <xf numFmtId="0" fontId="9" fillId="2" borderId="6" xfId="0" applyFont="1" applyFill="1" applyBorder="1" applyAlignment="1">
      <alignment vertical="center" wrapText="1"/>
    </xf>
    <xf numFmtId="166" fontId="9" fillId="2" borderId="6" xfId="1" applyNumberFormat="1" applyFont="1" applyFill="1" applyBorder="1" applyAlignment="1">
      <alignment vertical="center" wrapText="1"/>
    </xf>
    <xf numFmtId="166" fontId="7" fillId="2" borderId="6" xfId="1" applyNumberFormat="1" applyFont="1" applyFill="1" applyBorder="1" applyAlignment="1">
      <alignment vertical="center" wrapText="1"/>
    </xf>
    <xf numFmtId="166" fontId="7" fillId="2" borderId="6" xfId="1" applyNumberFormat="1" applyFont="1" applyFill="1" applyBorder="1" applyAlignment="1">
      <alignment horizontal="center" vertical="center" wrapText="1"/>
    </xf>
    <xf numFmtId="168" fontId="7" fillId="2" borderId="6" xfId="1" applyNumberFormat="1" applyFont="1" applyFill="1" applyBorder="1" applyAlignment="1">
      <alignment horizontal="center" vertical="center" wrapText="1"/>
    </xf>
    <xf numFmtId="166" fontId="7" fillId="2" borderId="6" xfId="1" applyNumberFormat="1" applyFont="1" applyFill="1" applyBorder="1" applyAlignment="1">
      <alignment vertical="center"/>
    </xf>
    <xf numFmtId="171" fontId="9" fillId="2" borderId="6" xfId="2" applyNumberFormat="1" applyFont="1" applyFill="1" applyBorder="1" applyAlignment="1">
      <alignment vertical="center" wrapText="1"/>
    </xf>
    <xf numFmtId="0" fontId="9" fillId="2" borderId="6" xfId="0" quotePrefix="1" applyFont="1" applyFill="1" applyBorder="1" applyAlignment="1">
      <alignment horizontal="center" vertical="center" wrapText="1"/>
    </xf>
    <xf numFmtId="171" fontId="7" fillId="2" borderId="6" xfId="2" applyNumberFormat="1" applyFont="1" applyFill="1" applyBorder="1" applyAlignment="1">
      <alignment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0" fontId="12" fillId="2" borderId="6" xfId="0" applyFont="1" applyFill="1" applyBorder="1" applyAlignment="1">
      <alignment vertical="center" wrapText="1"/>
    </xf>
    <xf numFmtId="0" fontId="13" fillId="0" borderId="0" xfId="0" applyFont="1" applyAlignment="1">
      <alignment horizontal="left"/>
    </xf>
    <xf numFmtId="166" fontId="5" fillId="0" borderId="6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166" fontId="5" fillId="0" borderId="3" xfId="1" applyNumberFormat="1" applyFont="1" applyFill="1" applyBorder="1" applyAlignment="1">
      <alignment horizontal="right" vertical="center" wrapText="1"/>
    </xf>
    <xf numFmtId="166" fontId="5" fillId="0" borderId="8" xfId="1" applyNumberFormat="1" applyFont="1" applyFill="1" applyBorder="1" applyAlignment="1">
      <alignment horizontal="right" vertical="center" wrapText="1"/>
    </xf>
    <xf numFmtId="166" fontId="5" fillId="0" borderId="7" xfId="1" applyNumberFormat="1" applyFont="1" applyFill="1" applyBorder="1" applyAlignment="1">
      <alignment horizontal="right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vertical="center" wrapText="1"/>
    </xf>
    <xf numFmtId="0" fontId="1" fillId="0" borderId="9" xfId="0" applyFont="1" applyBorder="1" applyAlignment="1">
      <alignment horizontal="left"/>
    </xf>
    <xf numFmtId="166" fontId="5" fillId="0" borderId="13" xfId="1" applyNumberFormat="1" applyFont="1" applyFill="1" applyBorder="1" applyAlignment="1">
      <alignment horizontal="right" vertical="center" wrapText="1"/>
    </xf>
    <xf numFmtId="166" fontId="5" fillId="0" borderId="14" xfId="1" applyNumberFormat="1" applyFont="1" applyFill="1" applyBorder="1" applyAlignment="1">
      <alignment horizontal="right" vertical="center" wrapText="1"/>
    </xf>
    <xf numFmtId="166" fontId="5" fillId="0" borderId="6" xfId="1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4" fontId="4" fillId="0" borderId="6" xfId="0" applyNumberFormat="1" applyFont="1" applyFill="1" applyBorder="1" applyAlignment="1">
      <alignment horizontal="left" vertical="center" wrapText="1"/>
    </xf>
    <xf numFmtId="164" fontId="5" fillId="0" borderId="6" xfId="0" applyNumberFormat="1" applyFont="1" applyBorder="1" applyAlignment="1">
      <alignment horizontal="right"/>
    </xf>
    <xf numFmtId="0" fontId="14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right" vertical="center" wrapText="1"/>
    </xf>
    <xf numFmtId="0" fontId="14" fillId="0" borderId="0" xfId="0" applyFont="1" applyAlignment="1">
      <alignment horizontal="left"/>
    </xf>
    <xf numFmtId="0" fontId="15" fillId="0" borderId="0" xfId="0" applyFont="1" applyFill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3" fontId="7" fillId="2" borderId="6" xfId="0" applyNumberFormat="1" applyFont="1" applyFill="1" applyBorder="1" applyAlignment="1">
      <alignment vertical="center" wrapText="1"/>
    </xf>
  </cellXfs>
  <cellStyles count="3">
    <cellStyle name="Comma" xfId="1" builtinId="3"/>
    <cellStyle name="Normal" xfId="0" builtinId="0"/>
    <cellStyle name="Normal 1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workbookViewId="0">
      <selection activeCell="G11" sqref="G11"/>
    </sheetView>
  </sheetViews>
  <sheetFormatPr defaultRowHeight="14" x14ac:dyDescent="0.3"/>
  <cols>
    <col min="1" max="1" width="7.08984375" style="1" customWidth="1"/>
    <col min="2" max="2" width="57.453125" style="1" customWidth="1"/>
    <col min="3" max="3" width="25.1796875" style="1" customWidth="1"/>
    <col min="4" max="4" width="24.6328125" style="1" customWidth="1"/>
    <col min="5" max="5" width="19.453125" style="1" customWidth="1"/>
    <col min="6" max="16384" width="8.7265625" style="1"/>
  </cols>
  <sheetData>
    <row r="1" spans="1:5" ht="20.399999999999999" customHeight="1" x14ac:dyDescent="0.3">
      <c r="A1" s="20" t="s">
        <v>58</v>
      </c>
      <c r="B1" s="20"/>
      <c r="C1" s="20"/>
      <c r="D1" s="29" t="s">
        <v>1</v>
      </c>
      <c r="E1" s="29"/>
    </row>
    <row r="2" spans="1:5" ht="5" customHeight="1" x14ac:dyDescent="0.3"/>
    <row r="3" spans="1:5" ht="23.25" customHeight="1" x14ac:dyDescent="0.3">
      <c r="A3" s="21" t="s">
        <v>136</v>
      </c>
      <c r="B3" s="21"/>
      <c r="C3" s="21"/>
      <c r="D3" s="21"/>
      <c r="E3" s="21"/>
    </row>
    <row r="4" spans="1:5" ht="17.5" customHeight="1" x14ac:dyDescent="0.3">
      <c r="A4" s="78" t="s">
        <v>140</v>
      </c>
      <c r="B4" s="78"/>
      <c r="C4" s="78"/>
      <c r="D4" s="78"/>
      <c r="E4" s="78"/>
    </row>
    <row r="5" spans="1:5" ht="31.25" customHeight="1" x14ac:dyDescent="0.3">
      <c r="A5" s="79" t="s">
        <v>2</v>
      </c>
      <c r="B5" s="79" t="s">
        <v>3</v>
      </c>
      <c r="C5" s="79" t="s">
        <v>59</v>
      </c>
      <c r="D5" s="79" t="s">
        <v>63</v>
      </c>
      <c r="E5" s="79" t="s">
        <v>4</v>
      </c>
    </row>
    <row r="6" spans="1:5" ht="22" customHeight="1" x14ac:dyDescent="0.3">
      <c r="A6" s="80" t="s">
        <v>5</v>
      </c>
      <c r="B6" s="80" t="s">
        <v>6</v>
      </c>
      <c r="C6" s="80" t="s">
        <v>7</v>
      </c>
      <c r="D6" s="80" t="s">
        <v>8</v>
      </c>
      <c r="E6" s="80" t="s">
        <v>9</v>
      </c>
    </row>
    <row r="7" spans="1:5" ht="22" customHeight="1" x14ac:dyDescent="0.3">
      <c r="A7" s="79" t="s">
        <v>11</v>
      </c>
      <c r="B7" s="16" t="s">
        <v>27</v>
      </c>
      <c r="C7" s="18">
        <f>C8+C9+C10+C14</f>
        <v>125223000</v>
      </c>
      <c r="D7" s="18">
        <f>D8+D9+D10+D13+D14</f>
        <v>171570598.87400001</v>
      </c>
      <c r="E7" s="19">
        <f>D7/C7%</f>
        <v>137.01204960270877</v>
      </c>
    </row>
    <row r="8" spans="1:5" ht="22" customHeight="1" x14ac:dyDescent="0.3">
      <c r="A8" s="80" t="s">
        <v>7</v>
      </c>
      <c r="B8" s="81" t="s">
        <v>28</v>
      </c>
      <c r="C8" s="17">
        <f>'Thu 12 tháng'!D34</f>
        <v>340000</v>
      </c>
      <c r="D8" s="17">
        <f>'Thu 12 tháng'!F34</f>
        <v>311885.21399999998</v>
      </c>
      <c r="E8" s="19">
        <f t="shared" ref="E8:E20" si="0">D8/C8%</f>
        <v>91.730945294117646</v>
      </c>
    </row>
    <row r="9" spans="1:5" ht="22" customHeight="1" x14ac:dyDescent="0.3">
      <c r="A9" s="80" t="s">
        <v>8</v>
      </c>
      <c r="B9" s="81" t="s">
        <v>29</v>
      </c>
      <c r="C9" s="17">
        <f>'Thu 12 tháng'!D38</f>
        <v>2315000</v>
      </c>
      <c r="D9" s="17">
        <f>'Thu 12 tháng'!F38</f>
        <v>2237598.8049999997</v>
      </c>
      <c r="E9" s="19">
        <f t="shared" si="0"/>
        <v>96.656535853131743</v>
      </c>
    </row>
    <row r="10" spans="1:5" ht="22" customHeight="1" x14ac:dyDescent="0.3">
      <c r="A10" s="80" t="s">
        <v>12</v>
      </c>
      <c r="B10" s="81" t="s">
        <v>30</v>
      </c>
      <c r="C10" s="17">
        <f>C11+C12</f>
        <v>122568000</v>
      </c>
      <c r="D10" s="17">
        <f>D11+D12</f>
        <v>160718289</v>
      </c>
      <c r="E10" s="19">
        <f t="shared" si="0"/>
        <v>131.12581505776384</v>
      </c>
    </row>
    <row r="11" spans="1:5" ht="22" customHeight="1" x14ac:dyDescent="0.3">
      <c r="A11" s="80"/>
      <c r="B11" s="81" t="s">
        <v>31</v>
      </c>
      <c r="C11" s="17">
        <f>'Thu 12 tháng'!D58</f>
        <v>10281000</v>
      </c>
      <c r="D11" s="17">
        <f>'Thu 12 tháng'!F58</f>
        <v>10281000</v>
      </c>
      <c r="E11" s="19">
        <f t="shared" si="0"/>
        <v>100</v>
      </c>
    </row>
    <row r="12" spans="1:5" ht="22" customHeight="1" x14ac:dyDescent="0.3">
      <c r="A12" s="80"/>
      <c r="B12" s="81" t="s">
        <v>32</v>
      </c>
      <c r="C12" s="17">
        <f>'Thu 12 tháng'!D59</f>
        <v>112287000</v>
      </c>
      <c r="D12" s="17">
        <f>'Thu 12 tháng'!F59</f>
        <v>150437289</v>
      </c>
      <c r="E12" s="19">
        <f t="shared" si="0"/>
        <v>133.97569531646585</v>
      </c>
    </row>
    <row r="13" spans="1:5" ht="22" customHeight="1" x14ac:dyDescent="0.3">
      <c r="A13" s="80">
        <v>4</v>
      </c>
      <c r="B13" s="81" t="s">
        <v>69</v>
      </c>
      <c r="C13" s="17"/>
      <c r="D13" s="17">
        <f>'Thu 12 tháng'!E56</f>
        <v>12743.46</v>
      </c>
      <c r="E13" s="19"/>
    </row>
    <row r="14" spans="1:5" ht="22" customHeight="1" x14ac:dyDescent="0.3">
      <c r="A14" s="80">
        <v>5</v>
      </c>
      <c r="B14" s="81" t="s">
        <v>33</v>
      </c>
      <c r="C14" s="17"/>
      <c r="D14" s="17">
        <f>'Thu 12 tháng'!F55</f>
        <v>8290082.3949999996</v>
      </c>
      <c r="E14" s="19"/>
    </row>
    <row r="15" spans="1:5" ht="22" customHeight="1" x14ac:dyDescent="0.3">
      <c r="A15" s="79" t="s">
        <v>16</v>
      </c>
      <c r="B15" s="16" t="s">
        <v>34</v>
      </c>
      <c r="C15" s="82">
        <f>SUM(C16:C22)</f>
        <v>139880121.41100001</v>
      </c>
      <c r="D15" s="82">
        <f>SUM(D16:D22)</f>
        <v>168051771.46299997</v>
      </c>
      <c r="E15" s="19">
        <f t="shared" si="0"/>
        <v>120.13985244495547</v>
      </c>
    </row>
    <row r="16" spans="1:5" ht="22" customHeight="1" x14ac:dyDescent="0.3">
      <c r="A16" s="80" t="s">
        <v>7</v>
      </c>
      <c r="B16" s="81" t="s">
        <v>35</v>
      </c>
      <c r="C16" s="17">
        <f>'Chi 12 tháng'!D8</f>
        <v>12759896</v>
      </c>
      <c r="D16" s="17">
        <f>'Chi 12 tháng'!G7</f>
        <v>12332264</v>
      </c>
      <c r="E16" s="19">
        <f t="shared" si="0"/>
        <v>96.648624722333153</v>
      </c>
    </row>
    <row r="17" spans="1:5" ht="22" customHeight="1" x14ac:dyDescent="0.3">
      <c r="A17" s="80" t="s">
        <v>8</v>
      </c>
      <c r="B17" s="81" t="s">
        <v>36</v>
      </c>
      <c r="C17" s="17">
        <f>'Chi 12 tháng'!E11</f>
        <v>117803491.015</v>
      </c>
      <c r="D17" s="17">
        <f>'Chi 12 tháng'!H11</f>
        <v>125261206.168</v>
      </c>
      <c r="E17" s="19">
        <f t="shared" si="0"/>
        <v>106.33064019473787</v>
      </c>
    </row>
    <row r="18" spans="1:5" ht="22" customHeight="1" x14ac:dyDescent="0.3">
      <c r="A18" s="80" t="s">
        <v>12</v>
      </c>
      <c r="B18" s="81" t="s">
        <v>37</v>
      </c>
      <c r="C18" s="17">
        <f>'Chi 12 tháng'!E25</f>
        <v>2917935</v>
      </c>
      <c r="D18" s="17">
        <f>'Chi 12 tháng'!H25</f>
        <v>192330</v>
      </c>
      <c r="E18" s="19">
        <f t="shared" si="0"/>
        <v>6.5913051524451367</v>
      </c>
    </row>
    <row r="19" spans="1:5" ht="22" customHeight="1" x14ac:dyDescent="0.3">
      <c r="A19" s="80" t="s">
        <v>13</v>
      </c>
      <c r="B19" s="81" t="s">
        <v>138</v>
      </c>
      <c r="C19" s="17"/>
      <c r="D19" s="17">
        <f>'Chi 12 tháng'!H24</f>
        <v>5323161.8990000002</v>
      </c>
      <c r="E19" s="19"/>
    </row>
    <row r="20" spans="1:5" ht="22" customHeight="1" x14ac:dyDescent="0.3">
      <c r="A20" s="80" t="s">
        <v>14</v>
      </c>
      <c r="B20" s="81" t="s">
        <v>137</v>
      </c>
      <c r="C20" s="17">
        <f>'Chi 12 tháng'!E27</f>
        <v>6398799.3959999997</v>
      </c>
      <c r="D20" s="17">
        <f>'Chi 12 tháng'!H27</f>
        <v>5355895.3959999997</v>
      </c>
      <c r="E20" s="19">
        <f t="shared" si="0"/>
        <v>83.701567505742759</v>
      </c>
    </row>
    <row r="21" spans="1:5" ht="22" customHeight="1" x14ac:dyDescent="0.3">
      <c r="A21" s="80" t="s">
        <v>15</v>
      </c>
      <c r="B21" s="81" t="s">
        <v>68</v>
      </c>
      <c r="C21" s="17"/>
      <c r="D21" s="17">
        <f>'Chi 12 tháng'!H26</f>
        <v>1284914</v>
      </c>
      <c r="E21" s="19"/>
    </row>
    <row r="22" spans="1:5" ht="22" customHeight="1" x14ac:dyDescent="0.3">
      <c r="A22" s="80">
        <v>7</v>
      </c>
      <c r="B22" s="81" t="s">
        <v>135</v>
      </c>
      <c r="C22" s="17"/>
      <c r="D22" s="17">
        <f>'Chi 12 tháng'!H28</f>
        <v>18302000</v>
      </c>
      <c r="E22" s="19"/>
    </row>
    <row r="23" spans="1:5" ht="18" customHeight="1" x14ac:dyDescent="0.3">
      <c r="A23" s="15"/>
      <c r="B23" s="15"/>
      <c r="C23" s="15"/>
      <c r="D23" s="15"/>
      <c r="E23" s="15"/>
    </row>
    <row r="24" spans="1:5" ht="31.25" customHeight="1" x14ac:dyDescent="0.3">
      <c r="A24" s="23"/>
      <c r="B24" s="23"/>
      <c r="C24" s="23"/>
      <c r="D24" s="23"/>
      <c r="E24" s="23"/>
    </row>
  </sheetData>
  <mergeCells count="5">
    <mergeCell ref="A1:C1"/>
    <mergeCell ref="D1:E1"/>
    <mergeCell ref="A3:E3"/>
    <mergeCell ref="A4:E4"/>
    <mergeCell ref="A24:E24"/>
  </mergeCells>
  <pageMargins left="0.7" right="0.2" top="0.25" bottom="0.2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workbookViewId="0">
      <selection activeCell="J33" sqref="J33"/>
    </sheetView>
  </sheetViews>
  <sheetFormatPr defaultRowHeight="14" x14ac:dyDescent="0.3"/>
  <cols>
    <col min="1" max="1" width="5.08984375" style="85" customWidth="1"/>
    <col min="2" max="2" width="59.90625" style="85" customWidth="1"/>
    <col min="3" max="5" width="14.81640625" style="85" customWidth="1"/>
    <col min="6" max="6" width="16.453125" style="85" customWidth="1"/>
    <col min="7" max="7" width="11.1796875" style="85" customWidth="1"/>
    <col min="8" max="8" width="10.36328125" style="85" customWidth="1"/>
    <col min="9" max="9" width="9.81640625" style="85" bestFit="1" customWidth="1"/>
    <col min="10" max="16384" width="8.7265625" style="85"/>
  </cols>
  <sheetData>
    <row r="1" spans="1:8" ht="22.5" customHeight="1" x14ac:dyDescent="0.3">
      <c r="A1" s="83" t="s">
        <v>139</v>
      </c>
      <c r="B1" s="83"/>
      <c r="C1" s="83"/>
      <c r="D1" s="83"/>
      <c r="E1" s="83"/>
      <c r="F1" s="84" t="s">
        <v>38</v>
      </c>
      <c r="G1" s="84"/>
      <c r="H1" s="84"/>
    </row>
    <row r="2" spans="1:8" ht="5.75" customHeight="1" x14ac:dyDescent="0.3"/>
    <row r="3" spans="1:8" ht="23.25" customHeight="1" x14ac:dyDescent="0.3">
      <c r="A3" s="86" t="s">
        <v>70</v>
      </c>
      <c r="B3" s="86"/>
      <c r="C3" s="86"/>
      <c r="D3" s="86"/>
      <c r="E3" s="86"/>
      <c r="F3" s="86"/>
      <c r="G3" s="86"/>
      <c r="H3" s="86"/>
    </row>
    <row r="4" spans="1:8" s="32" customFormat="1" ht="15.5" x14ac:dyDescent="0.35">
      <c r="A4" s="31"/>
      <c r="G4" s="33" t="s">
        <v>72</v>
      </c>
      <c r="H4" s="33"/>
    </row>
    <row r="5" spans="1:8" s="32" customFormat="1" ht="18.75" hidden="1" customHeight="1" x14ac:dyDescent="0.35">
      <c r="A5" s="34" t="s">
        <v>2</v>
      </c>
      <c r="B5" s="34" t="s">
        <v>10</v>
      </c>
      <c r="C5" s="35"/>
      <c r="D5" s="35"/>
      <c r="E5" s="87" t="s">
        <v>73</v>
      </c>
      <c r="F5" s="36"/>
    </row>
    <row r="6" spans="1:8" s="32" customFormat="1" ht="18.75" hidden="1" customHeight="1" x14ac:dyDescent="0.35">
      <c r="A6" s="34"/>
      <c r="B6" s="34"/>
      <c r="C6" s="37"/>
      <c r="D6" s="37"/>
      <c r="E6" s="88"/>
      <c r="F6" s="36"/>
    </row>
    <row r="7" spans="1:8" s="32" customFormat="1" ht="36.75" hidden="1" customHeight="1" x14ac:dyDescent="0.35">
      <c r="A7" s="38"/>
      <c r="B7" s="39" t="s">
        <v>74</v>
      </c>
      <c r="C7" s="39"/>
      <c r="D7" s="39"/>
      <c r="E7" s="89">
        <v>226915</v>
      </c>
      <c r="F7" s="40"/>
    </row>
    <row r="8" spans="1:8" s="32" customFormat="1" ht="36.75" hidden="1" customHeight="1" x14ac:dyDescent="0.35">
      <c r="A8" s="38">
        <v>1</v>
      </c>
      <c r="B8" s="39" t="s">
        <v>75</v>
      </c>
      <c r="C8" s="39"/>
      <c r="D8" s="39"/>
      <c r="E8" s="89">
        <f>E9+E12+E13</f>
        <v>183383</v>
      </c>
      <c r="F8" s="40"/>
    </row>
    <row r="9" spans="1:8" s="32" customFormat="1" ht="36.75" hidden="1" customHeight="1" x14ac:dyDescent="0.35">
      <c r="A9" s="38" t="s">
        <v>17</v>
      </c>
      <c r="B9" s="39" t="s">
        <v>76</v>
      </c>
      <c r="C9" s="39"/>
      <c r="D9" s="39"/>
      <c r="E9" s="89">
        <f>E10+E11</f>
        <v>111394</v>
      </c>
      <c r="F9" s="40"/>
      <c r="G9" s="41"/>
    </row>
    <row r="10" spans="1:8" s="32" customFormat="1" ht="36.75" hidden="1" customHeight="1" x14ac:dyDescent="0.35">
      <c r="A10" s="38"/>
      <c r="B10" s="39" t="s">
        <v>77</v>
      </c>
      <c r="C10" s="39"/>
      <c r="D10" s="39"/>
      <c r="E10" s="89">
        <v>108224</v>
      </c>
      <c r="F10" s="40"/>
    </row>
    <row r="11" spans="1:8" s="32" customFormat="1" ht="36.75" hidden="1" customHeight="1" x14ac:dyDescent="0.35">
      <c r="A11" s="38"/>
      <c r="B11" s="39" t="s">
        <v>78</v>
      </c>
      <c r="C11" s="39"/>
      <c r="D11" s="39"/>
      <c r="E11" s="89">
        <v>3170</v>
      </c>
      <c r="F11" s="40"/>
    </row>
    <row r="12" spans="1:8" s="32" customFormat="1" ht="36.75" hidden="1" customHeight="1" x14ac:dyDescent="0.35">
      <c r="A12" s="38" t="s">
        <v>18</v>
      </c>
      <c r="B12" s="39" t="s">
        <v>46</v>
      </c>
      <c r="C12" s="39"/>
      <c r="D12" s="39"/>
      <c r="E12" s="89">
        <v>71737</v>
      </c>
      <c r="F12" s="40"/>
    </row>
    <row r="13" spans="1:8" s="32" customFormat="1" ht="36.75" hidden="1" customHeight="1" x14ac:dyDescent="0.35">
      <c r="A13" s="38" t="s">
        <v>19</v>
      </c>
      <c r="B13" s="39" t="s">
        <v>45</v>
      </c>
      <c r="C13" s="39"/>
      <c r="D13" s="39"/>
      <c r="E13" s="89">
        <v>252</v>
      </c>
      <c r="F13" s="40"/>
    </row>
    <row r="14" spans="1:8" s="32" customFormat="1" ht="36.75" hidden="1" customHeight="1" x14ac:dyDescent="0.35">
      <c r="A14" s="38">
        <v>2</v>
      </c>
      <c r="B14" s="39" t="s">
        <v>47</v>
      </c>
      <c r="C14" s="39"/>
      <c r="D14" s="39"/>
      <c r="E14" s="89">
        <f>SUM(E15:E17)</f>
        <v>13910</v>
      </c>
      <c r="F14" s="40"/>
    </row>
    <row r="15" spans="1:8" s="32" customFormat="1" ht="36.75" hidden="1" customHeight="1" x14ac:dyDescent="0.35">
      <c r="A15" s="38" t="s">
        <v>20</v>
      </c>
      <c r="B15" s="39" t="s">
        <v>79</v>
      </c>
      <c r="C15" s="39"/>
      <c r="D15" s="39"/>
      <c r="E15" s="89">
        <v>1210</v>
      </c>
      <c r="F15" s="40"/>
    </row>
    <row r="16" spans="1:8" s="32" customFormat="1" ht="36.75" hidden="1" customHeight="1" x14ac:dyDescent="0.35">
      <c r="A16" s="38" t="s">
        <v>21</v>
      </c>
      <c r="B16" s="39" t="s">
        <v>80</v>
      </c>
      <c r="C16" s="39"/>
      <c r="D16" s="39"/>
      <c r="E16" s="89">
        <v>8060</v>
      </c>
      <c r="F16" s="40"/>
    </row>
    <row r="17" spans="1:10" s="32" customFormat="1" ht="36.75" hidden="1" customHeight="1" x14ac:dyDescent="0.35">
      <c r="A17" s="38" t="s">
        <v>22</v>
      </c>
      <c r="B17" s="39" t="s">
        <v>81</v>
      </c>
      <c r="C17" s="39"/>
      <c r="D17" s="39"/>
      <c r="E17" s="89">
        <v>4640</v>
      </c>
      <c r="F17" s="40"/>
    </row>
    <row r="18" spans="1:10" s="32" customFormat="1" ht="36.75" hidden="1" customHeight="1" x14ac:dyDescent="0.35">
      <c r="A18" s="38">
        <v>3</v>
      </c>
      <c r="B18" s="39" t="s">
        <v>42</v>
      </c>
      <c r="C18" s="39"/>
      <c r="D18" s="39"/>
      <c r="E18" s="89">
        <v>2805</v>
      </c>
      <c r="F18" s="40"/>
    </row>
    <row r="19" spans="1:10" s="32" customFormat="1" ht="36.75" hidden="1" customHeight="1" x14ac:dyDescent="0.35">
      <c r="A19" s="38">
        <v>4</v>
      </c>
      <c r="B19" s="39" t="s">
        <v>44</v>
      </c>
      <c r="C19" s="39"/>
      <c r="D19" s="39"/>
      <c r="E19" s="89">
        <f>E20+E21</f>
        <v>1246000</v>
      </c>
      <c r="F19" s="40"/>
    </row>
    <row r="20" spans="1:10" s="32" customFormat="1" ht="36.75" hidden="1" customHeight="1" x14ac:dyDescent="0.35">
      <c r="A20" s="38" t="s">
        <v>82</v>
      </c>
      <c r="B20" s="39" t="s">
        <v>83</v>
      </c>
      <c r="C20" s="39"/>
      <c r="D20" s="39"/>
      <c r="E20" s="89">
        <v>1240000</v>
      </c>
      <c r="F20" s="40"/>
    </row>
    <row r="21" spans="1:10" s="32" customFormat="1" ht="36.75" hidden="1" customHeight="1" x14ac:dyDescent="0.35">
      <c r="A21" s="38" t="s">
        <v>84</v>
      </c>
      <c r="B21" s="39" t="s">
        <v>85</v>
      </c>
      <c r="C21" s="39"/>
      <c r="D21" s="39"/>
      <c r="E21" s="89">
        <v>6000</v>
      </c>
      <c r="F21" s="40"/>
    </row>
    <row r="22" spans="1:10" s="32" customFormat="1" ht="36.75" hidden="1" customHeight="1" x14ac:dyDescent="0.35">
      <c r="A22" s="38">
        <v>5</v>
      </c>
      <c r="B22" s="39" t="s">
        <v>86</v>
      </c>
      <c r="C22" s="39"/>
      <c r="D22" s="39"/>
      <c r="E22" s="89">
        <v>3950</v>
      </c>
      <c r="F22" s="40"/>
    </row>
    <row r="23" spans="1:10" s="32" customFormat="1" ht="36.75" hidden="1" customHeight="1" x14ac:dyDescent="0.35">
      <c r="A23" s="38">
        <v>6</v>
      </c>
      <c r="B23" s="39" t="s">
        <v>40</v>
      </c>
      <c r="C23" s="39"/>
      <c r="D23" s="39"/>
      <c r="E23" s="89">
        <f>SUM(E24:E26)</f>
        <v>547</v>
      </c>
      <c r="F23" s="40"/>
    </row>
    <row r="24" spans="1:10" s="32" customFormat="1" ht="36.75" hidden="1" customHeight="1" x14ac:dyDescent="0.35">
      <c r="A24" s="38" t="s">
        <v>87</v>
      </c>
      <c r="B24" s="39" t="s">
        <v>88</v>
      </c>
      <c r="C24" s="39"/>
      <c r="D24" s="39"/>
      <c r="E24" s="89">
        <v>164</v>
      </c>
      <c r="F24" s="40"/>
    </row>
    <row r="25" spans="1:10" s="32" customFormat="1" ht="36.75" hidden="1" customHeight="1" x14ac:dyDescent="0.35">
      <c r="A25" s="38" t="s">
        <v>89</v>
      </c>
      <c r="B25" s="39" t="s">
        <v>90</v>
      </c>
      <c r="C25" s="39"/>
      <c r="D25" s="39"/>
      <c r="E25" s="89">
        <v>183</v>
      </c>
      <c r="F25" s="40"/>
    </row>
    <row r="26" spans="1:10" s="32" customFormat="1" ht="36.75" hidden="1" customHeight="1" x14ac:dyDescent="0.35">
      <c r="A26" s="38" t="s">
        <v>91</v>
      </c>
      <c r="B26" s="39" t="s">
        <v>92</v>
      </c>
      <c r="C26" s="39"/>
      <c r="D26" s="39"/>
      <c r="E26" s="89">
        <v>200</v>
      </c>
      <c r="F26" s="40"/>
    </row>
    <row r="27" spans="1:10" s="32" customFormat="1" ht="36.75" hidden="1" customHeight="1" x14ac:dyDescent="0.35">
      <c r="A27" s="38">
        <v>7</v>
      </c>
      <c r="B27" s="39" t="s">
        <v>93</v>
      </c>
      <c r="C27" s="39"/>
      <c r="D27" s="39"/>
      <c r="E27" s="89">
        <v>840</v>
      </c>
      <c r="F27" s="40"/>
    </row>
    <row r="28" spans="1:10" s="32" customFormat="1" ht="15.5" hidden="1" x14ac:dyDescent="0.35">
      <c r="A28" s="31"/>
    </row>
    <row r="29" spans="1:10" s="32" customFormat="1" ht="31.15" customHeight="1" x14ac:dyDescent="0.35">
      <c r="A29" s="42" t="s">
        <v>94</v>
      </c>
      <c r="B29" s="42" t="s">
        <v>95</v>
      </c>
      <c r="C29" s="43" t="s">
        <v>96</v>
      </c>
      <c r="D29" s="44"/>
      <c r="E29" s="42" t="s">
        <v>97</v>
      </c>
      <c r="F29" s="42"/>
      <c r="G29" s="42" t="s">
        <v>98</v>
      </c>
      <c r="H29" s="42"/>
    </row>
    <row r="30" spans="1:10" s="32" customFormat="1" ht="23.5" customHeight="1" x14ac:dyDescent="0.35">
      <c r="A30" s="42"/>
      <c r="B30" s="42"/>
      <c r="C30" s="45" t="s">
        <v>99</v>
      </c>
      <c r="D30" s="45" t="s">
        <v>100</v>
      </c>
      <c r="E30" s="45" t="s">
        <v>99</v>
      </c>
      <c r="F30" s="45" t="s">
        <v>100</v>
      </c>
      <c r="G30" s="45" t="s">
        <v>99</v>
      </c>
      <c r="H30" s="45" t="s">
        <v>100</v>
      </c>
    </row>
    <row r="31" spans="1:10" s="32" customFormat="1" ht="23.5" customHeight="1" x14ac:dyDescent="0.35">
      <c r="A31" s="38" t="s">
        <v>5</v>
      </c>
      <c r="B31" s="38" t="s">
        <v>6</v>
      </c>
      <c r="C31" s="38">
        <v>1</v>
      </c>
      <c r="D31" s="38">
        <v>2</v>
      </c>
      <c r="E31" s="38">
        <v>3</v>
      </c>
      <c r="F31" s="38">
        <v>4</v>
      </c>
      <c r="G31" s="38" t="s">
        <v>101</v>
      </c>
      <c r="H31" s="38" t="s">
        <v>102</v>
      </c>
    </row>
    <row r="32" spans="1:10" s="49" customFormat="1" ht="23.5" customHeight="1" x14ac:dyDescent="0.3">
      <c r="A32" s="45"/>
      <c r="B32" s="45" t="s">
        <v>103</v>
      </c>
      <c r="C32" s="46">
        <f>C33+C55+C56+C57</f>
        <v>127448000</v>
      </c>
      <c r="D32" s="46">
        <f t="shared" ref="D32:F32" si="0">D33+D55+D56+D57</f>
        <v>125223000</v>
      </c>
      <c r="E32" s="46">
        <f t="shared" si="0"/>
        <v>200199702.22</v>
      </c>
      <c r="F32" s="46">
        <f t="shared" si="0"/>
        <v>171570598.87400001</v>
      </c>
      <c r="G32" s="47">
        <f>E32/C32%</f>
        <v>157.08343969305128</v>
      </c>
      <c r="H32" s="47">
        <f>F32/D32%</f>
        <v>137.01204960270877</v>
      </c>
      <c r="I32" s="48"/>
      <c r="J32" s="48"/>
    </row>
    <row r="33" spans="1:10" s="49" customFormat="1" ht="23.5" customHeight="1" x14ac:dyDescent="0.3">
      <c r="A33" s="45" t="s">
        <v>11</v>
      </c>
      <c r="B33" s="50" t="s">
        <v>104</v>
      </c>
      <c r="C33" s="46">
        <f>C34+C38</f>
        <v>4880000</v>
      </c>
      <c r="D33" s="46">
        <f t="shared" ref="D33:F33" si="1">D34+D38</f>
        <v>2655000</v>
      </c>
      <c r="E33" s="46">
        <f>E34+E38</f>
        <v>31178587.364999998</v>
      </c>
      <c r="F33" s="46">
        <f t="shared" si="1"/>
        <v>2549484.0189999999</v>
      </c>
      <c r="G33" s="47">
        <f>E33/C33%</f>
        <v>638.90547879098358</v>
      </c>
      <c r="H33" s="47">
        <f>F33/D33%</f>
        <v>96.025763427495292</v>
      </c>
      <c r="I33" s="51"/>
      <c r="J33" s="48"/>
    </row>
    <row r="34" spans="1:10" s="49" customFormat="1" ht="23.5" customHeight="1" x14ac:dyDescent="0.3">
      <c r="A34" s="45">
        <v>1</v>
      </c>
      <c r="B34" s="52" t="s">
        <v>105</v>
      </c>
      <c r="C34" s="53">
        <f>SUM(C35:C37)</f>
        <v>340000</v>
      </c>
      <c r="D34" s="53">
        <f>SUM(D35:D37)</f>
        <v>340000</v>
      </c>
      <c r="E34" s="53">
        <f>SUM(E35:E37)</f>
        <v>311885.21399999998</v>
      </c>
      <c r="F34" s="53">
        <f>SUM(F35:F37)</f>
        <v>311885.21399999998</v>
      </c>
      <c r="G34" s="47">
        <f t="shared" ref="G34:H59" si="2">E34/C34%</f>
        <v>91.730945294117646</v>
      </c>
      <c r="H34" s="47">
        <f t="shared" si="2"/>
        <v>91.730945294117646</v>
      </c>
      <c r="I34" s="48"/>
    </row>
    <row r="35" spans="1:10" s="32" customFormat="1" ht="23.5" customHeight="1" x14ac:dyDescent="0.35">
      <c r="A35" s="38" t="s">
        <v>17</v>
      </c>
      <c r="B35" s="39" t="s">
        <v>40</v>
      </c>
      <c r="C35" s="54">
        <v>70000</v>
      </c>
      <c r="D35" s="54">
        <v>70000</v>
      </c>
      <c r="E35" s="55">
        <v>87816.463000000003</v>
      </c>
      <c r="F35" s="55">
        <v>87816.463000000003</v>
      </c>
      <c r="G35" s="56">
        <f t="shared" si="2"/>
        <v>125.45209</v>
      </c>
      <c r="H35" s="56">
        <f t="shared" si="2"/>
        <v>125.45209</v>
      </c>
    </row>
    <row r="36" spans="1:10" s="32" customFormat="1" ht="23.5" customHeight="1" x14ac:dyDescent="0.35">
      <c r="A36" s="38" t="s">
        <v>18</v>
      </c>
      <c r="B36" s="39" t="s">
        <v>93</v>
      </c>
      <c r="C36" s="54">
        <v>160000</v>
      </c>
      <c r="D36" s="54">
        <v>160000</v>
      </c>
      <c r="E36" s="55">
        <v>97079.43</v>
      </c>
      <c r="F36" s="55">
        <v>97079.43</v>
      </c>
      <c r="G36" s="56">
        <f t="shared" si="2"/>
        <v>60.674643749999994</v>
      </c>
      <c r="H36" s="56">
        <f t="shared" si="2"/>
        <v>60.674643749999994</v>
      </c>
    </row>
    <row r="37" spans="1:10" s="32" customFormat="1" ht="23.5" customHeight="1" x14ac:dyDescent="0.35">
      <c r="A37" s="38" t="s">
        <v>19</v>
      </c>
      <c r="B37" s="39" t="s">
        <v>42</v>
      </c>
      <c r="C37" s="54">
        <v>110000</v>
      </c>
      <c r="D37" s="54">
        <v>110000</v>
      </c>
      <c r="E37" s="55">
        <v>126989.321</v>
      </c>
      <c r="F37" s="55">
        <v>126989.321</v>
      </c>
      <c r="G37" s="56">
        <f t="shared" si="2"/>
        <v>115.44483727272727</v>
      </c>
      <c r="H37" s="56">
        <f t="shared" si="2"/>
        <v>115.44483727272727</v>
      </c>
    </row>
    <row r="38" spans="1:10" s="49" customFormat="1" ht="33" customHeight="1" x14ac:dyDescent="0.3">
      <c r="A38" s="45">
        <v>2</v>
      </c>
      <c r="B38" s="52" t="s">
        <v>65</v>
      </c>
      <c r="C38" s="53">
        <f>C39+C45</f>
        <v>4540000</v>
      </c>
      <c r="D38" s="53">
        <f>D39+D45</f>
        <v>2315000</v>
      </c>
      <c r="E38" s="53">
        <f>E39+E45</f>
        <v>30866702.150999997</v>
      </c>
      <c r="F38" s="53">
        <f>F39+F45</f>
        <v>2237598.8049999997</v>
      </c>
      <c r="G38" s="47">
        <f t="shared" si="2"/>
        <v>679.8833072907488</v>
      </c>
      <c r="H38" s="47">
        <f t="shared" si="2"/>
        <v>96.656535853131743</v>
      </c>
      <c r="I38" s="48"/>
    </row>
    <row r="39" spans="1:10" s="49" customFormat="1" ht="23.5" customHeight="1" x14ac:dyDescent="0.3">
      <c r="A39" s="45" t="s">
        <v>20</v>
      </c>
      <c r="B39" s="52" t="s">
        <v>41</v>
      </c>
      <c r="C39" s="53">
        <f>SUM(C40:C44)</f>
        <v>1450000</v>
      </c>
      <c r="D39" s="53">
        <f>SUM(D40:D44)</f>
        <v>900000</v>
      </c>
      <c r="E39" s="53">
        <f>SUM(E40:E44)</f>
        <v>25217256.023999996</v>
      </c>
      <c r="F39" s="53">
        <f>SUM(F40:F44)</f>
        <v>879292.73300000001</v>
      </c>
      <c r="G39" s="47">
        <f t="shared" si="2"/>
        <v>1739.1211051034481</v>
      </c>
      <c r="H39" s="47">
        <f t="shared" si="2"/>
        <v>97.699192555555555</v>
      </c>
    </row>
    <row r="40" spans="1:10" s="32" customFormat="1" ht="35.5" customHeight="1" x14ac:dyDescent="0.35">
      <c r="A40" s="38" t="s">
        <v>106</v>
      </c>
      <c r="B40" s="39" t="s">
        <v>107</v>
      </c>
      <c r="C40" s="54">
        <v>300000</v>
      </c>
      <c r="D40" s="54">
        <v>300000</v>
      </c>
      <c r="E40" s="57">
        <v>11182558.098999999</v>
      </c>
      <c r="F40" s="57">
        <v>313701.63299999997</v>
      </c>
      <c r="G40" s="56">
        <f t="shared" si="2"/>
        <v>3727.519366333333</v>
      </c>
      <c r="H40" s="56">
        <f t="shared" si="2"/>
        <v>104.56721099999999</v>
      </c>
    </row>
    <row r="41" spans="1:10" s="32" customFormat="1" ht="35.5" customHeight="1" x14ac:dyDescent="0.35">
      <c r="A41" s="38" t="s">
        <v>106</v>
      </c>
      <c r="B41" s="39" t="s">
        <v>108</v>
      </c>
      <c r="C41" s="54">
        <v>50000</v>
      </c>
      <c r="D41" s="54">
        <v>50000</v>
      </c>
      <c r="E41" s="55">
        <v>80300</v>
      </c>
      <c r="F41" s="55">
        <v>80300</v>
      </c>
      <c r="G41" s="56">
        <f t="shared" si="2"/>
        <v>160.6</v>
      </c>
      <c r="H41" s="56">
        <f t="shared" si="2"/>
        <v>160.6</v>
      </c>
    </row>
    <row r="42" spans="1:10" s="32" customFormat="1" ht="35.5" customHeight="1" x14ac:dyDescent="0.35">
      <c r="A42" s="38" t="s">
        <v>106</v>
      </c>
      <c r="B42" s="39" t="s">
        <v>60</v>
      </c>
      <c r="C42" s="54">
        <v>1100000</v>
      </c>
      <c r="D42" s="54">
        <v>550000</v>
      </c>
      <c r="E42" s="55">
        <v>970582.2</v>
      </c>
      <c r="F42" s="55">
        <v>485291.1</v>
      </c>
      <c r="G42" s="56">
        <f t="shared" si="2"/>
        <v>88.234745454545447</v>
      </c>
      <c r="H42" s="56">
        <f t="shared" si="2"/>
        <v>88.234745454545447</v>
      </c>
    </row>
    <row r="43" spans="1:10" s="32" customFormat="1" ht="35.5" customHeight="1" x14ac:dyDescent="0.35">
      <c r="A43" s="38" t="s">
        <v>106</v>
      </c>
      <c r="B43" s="39" t="s">
        <v>109</v>
      </c>
      <c r="C43" s="54"/>
      <c r="D43" s="54"/>
      <c r="E43" s="55">
        <v>2459502.7519999999</v>
      </c>
      <c r="F43" s="55"/>
      <c r="G43" s="56"/>
      <c r="H43" s="56"/>
    </row>
    <row r="44" spans="1:10" s="32" customFormat="1" ht="35.5" customHeight="1" x14ac:dyDescent="0.35">
      <c r="A44" s="38" t="s">
        <v>106</v>
      </c>
      <c r="B44" s="39" t="s">
        <v>45</v>
      </c>
      <c r="C44" s="54"/>
      <c r="D44" s="54"/>
      <c r="E44" s="55">
        <v>10524312.972999999</v>
      </c>
      <c r="F44" s="55"/>
      <c r="G44" s="56"/>
      <c r="H44" s="56"/>
    </row>
    <row r="45" spans="1:10" s="49" customFormat="1" ht="32.5" customHeight="1" x14ac:dyDescent="0.3">
      <c r="A45" s="45" t="s">
        <v>21</v>
      </c>
      <c r="B45" s="52" t="s">
        <v>43</v>
      </c>
      <c r="C45" s="53">
        <f>C46+C47+C50+C53+C54</f>
        <v>3090000</v>
      </c>
      <c r="D45" s="53">
        <f t="shared" ref="D45:F45" si="3">D46+D47+D50+D53+D54</f>
        <v>1415000</v>
      </c>
      <c r="E45" s="53">
        <f t="shared" si="3"/>
        <v>5649446.1270000003</v>
      </c>
      <c r="F45" s="53">
        <f t="shared" si="3"/>
        <v>1358306.0719999999</v>
      </c>
      <c r="G45" s="47">
        <f t="shared" si="2"/>
        <v>182.82997174757281</v>
      </c>
      <c r="H45" s="47">
        <f t="shared" si="2"/>
        <v>95.993361978798575</v>
      </c>
      <c r="I45" s="48"/>
    </row>
    <row r="46" spans="1:10" s="49" customFormat="1" ht="35.5" customHeight="1" x14ac:dyDescent="0.3">
      <c r="A46" s="38" t="s">
        <v>106</v>
      </c>
      <c r="B46" s="58" t="s">
        <v>110</v>
      </c>
      <c r="C46" s="53"/>
      <c r="D46" s="53"/>
      <c r="E46" s="53">
        <v>384655.23700000002</v>
      </c>
      <c r="F46" s="53"/>
      <c r="G46" s="47"/>
      <c r="H46" s="47"/>
    </row>
    <row r="47" spans="1:10" s="49" customFormat="1" ht="23.5" customHeight="1" x14ac:dyDescent="0.3">
      <c r="A47" s="38" t="s">
        <v>106</v>
      </c>
      <c r="B47" s="58" t="s">
        <v>47</v>
      </c>
      <c r="C47" s="53">
        <f>C48+C49</f>
        <v>740000</v>
      </c>
      <c r="D47" s="53">
        <f t="shared" ref="D47:F47" si="4">D48+D49</f>
        <v>440000</v>
      </c>
      <c r="E47" s="53">
        <f t="shared" si="4"/>
        <v>1366906</v>
      </c>
      <c r="F47" s="53">
        <f t="shared" si="4"/>
        <v>923920.16099999996</v>
      </c>
      <c r="G47" s="47">
        <f t="shared" si="2"/>
        <v>184.71702702702703</v>
      </c>
      <c r="H47" s="47">
        <f t="shared" si="2"/>
        <v>209.98185477272727</v>
      </c>
    </row>
    <row r="48" spans="1:10" s="49" customFormat="1" ht="32" customHeight="1" x14ac:dyDescent="0.3">
      <c r="A48" s="59" t="s">
        <v>111</v>
      </c>
      <c r="B48" s="39" t="s">
        <v>112</v>
      </c>
      <c r="C48" s="54">
        <v>140000</v>
      </c>
      <c r="D48" s="54">
        <v>140000</v>
      </c>
      <c r="E48" s="54">
        <v>166230</v>
      </c>
      <c r="F48" s="54">
        <v>166230</v>
      </c>
      <c r="G48" s="56">
        <f t="shared" si="2"/>
        <v>118.73571428571428</v>
      </c>
      <c r="H48" s="56">
        <f t="shared" si="2"/>
        <v>118.73571428571428</v>
      </c>
    </row>
    <row r="49" spans="1:9" s="32" customFormat="1" ht="36.5" customHeight="1" x14ac:dyDescent="0.35">
      <c r="A49" s="59" t="s">
        <v>111</v>
      </c>
      <c r="B49" s="60" t="s">
        <v>113</v>
      </c>
      <c r="C49" s="54">
        <v>600000</v>
      </c>
      <c r="D49" s="54">
        <v>300000</v>
      </c>
      <c r="E49" s="54">
        <f>1366906-E48</f>
        <v>1200676</v>
      </c>
      <c r="F49" s="54">
        <v>757690.16099999996</v>
      </c>
      <c r="G49" s="56">
        <f t="shared" si="2"/>
        <v>200.11266666666666</v>
      </c>
      <c r="H49" s="56">
        <f t="shared" si="2"/>
        <v>252.56338699999998</v>
      </c>
    </row>
    <row r="50" spans="1:9" s="49" customFormat="1" ht="23.5" customHeight="1" x14ac:dyDescent="0.3">
      <c r="A50" s="38" t="s">
        <v>106</v>
      </c>
      <c r="B50" s="58" t="s">
        <v>114</v>
      </c>
      <c r="C50" s="53">
        <f>C51+C52</f>
        <v>350000</v>
      </c>
      <c r="D50" s="53">
        <f t="shared" ref="D50:F50" si="5">D51+D52</f>
        <v>175000</v>
      </c>
      <c r="E50" s="53">
        <f t="shared" si="5"/>
        <v>2431406.89</v>
      </c>
      <c r="F50" s="53">
        <f t="shared" si="5"/>
        <v>189959.511</v>
      </c>
      <c r="G50" s="47">
        <f t="shared" si="2"/>
        <v>694.68768285714293</v>
      </c>
      <c r="H50" s="47">
        <f t="shared" si="2"/>
        <v>108.548292</v>
      </c>
    </row>
    <row r="51" spans="1:9" s="32" customFormat="1" ht="23.5" customHeight="1" x14ac:dyDescent="0.35">
      <c r="A51" s="59" t="s">
        <v>111</v>
      </c>
      <c r="B51" s="60" t="s">
        <v>86</v>
      </c>
      <c r="C51" s="54">
        <v>350000</v>
      </c>
      <c r="D51" s="54">
        <v>175000</v>
      </c>
      <c r="E51" s="54">
        <v>2431406.89</v>
      </c>
      <c r="F51" s="54">
        <v>189959.511</v>
      </c>
      <c r="G51" s="56">
        <f t="shared" si="2"/>
        <v>694.68768285714293</v>
      </c>
      <c r="H51" s="56">
        <f t="shared" si="2"/>
        <v>108.548292</v>
      </c>
    </row>
    <row r="52" spans="1:9" s="32" customFormat="1" ht="23.5" customHeight="1" x14ac:dyDescent="0.35">
      <c r="A52" s="59" t="s">
        <v>111</v>
      </c>
      <c r="B52" s="60" t="s">
        <v>115</v>
      </c>
      <c r="C52" s="54"/>
      <c r="D52" s="54"/>
      <c r="E52" s="54"/>
      <c r="F52" s="54"/>
      <c r="G52" s="56"/>
      <c r="H52" s="56"/>
    </row>
    <row r="53" spans="1:9" s="49" customFormat="1" ht="23.5" customHeight="1" x14ac:dyDescent="0.3">
      <c r="A53" s="38" t="s">
        <v>106</v>
      </c>
      <c r="B53" s="58" t="s">
        <v>44</v>
      </c>
      <c r="C53" s="53"/>
      <c r="D53" s="53"/>
      <c r="E53" s="53">
        <v>225200</v>
      </c>
      <c r="F53" s="53">
        <v>22520</v>
      </c>
      <c r="G53" s="47"/>
      <c r="H53" s="47"/>
    </row>
    <row r="54" spans="1:9" s="49" customFormat="1" ht="23.5" customHeight="1" x14ac:dyDescent="0.3">
      <c r="A54" s="38" t="s">
        <v>106</v>
      </c>
      <c r="B54" s="58" t="s">
        <v>116</v>
      </c>
      <c r="C54" s="53">
        <v>2000000</v>
      </c>
      <c r="D54" s="53">
        <v>800000</v>
      </c>
      <c r="E54" s="53">
        <v>1241278</v>
      </c>
      <c r="F54" s="53">
        <v>221906.4</v>
      </c>
      <c r="G54" s="47">
        <f t="shared" si="2"/>
        <v>62.063899999999997</v>
      </c>
      <c r="H54" s="47">
        <f>F54/D54%</f>
        <v>27.738299999999999</v>
      </c>
      <c r="I54" s="48"/>
    </row>
    <row r="55" spans="1:9" s="49" customFormat="1" ht="23.5" customHeight="1" x14ac:dyDescent="0.3">
      <c r="A55" s="45" t="s">
        <v>16</v>
      </c>
      <c r="B55" s="52" t="s">
        <v>33</v>
      </c>
      <c r="C55" s="53"/>
      <c r="D55" s="53"/>
      <c r="E55" s="46">
        <v>8290082.3949999996</v>
      </c>
      <c r="F55" s="46">
        <v>8290082.3949999996</v>
      </c>
      <c r="G55" s="56"/>
      <c r="H55" s="56"/>
    </row>
    <row r="56" spans="1:9" s="49" customFormat="1" ht="23.5" customHeight="1" x14ac:dyDescent="0.3">
      <c r="A56" s="45" t="s">
        <v>23</v>
      </c>
      <c r="B56" s="52" t="s">
        <v>66</v>
      </c>
      <c r="C56" s="53"/>
      <c r="D56" s="53"/>
      <c r="E56" s="46">
        <v>12743.46</v>
      </c>
      <c r="F56" s="46">
        <v>12743.46</v>
      </c>
      <c r="G56" s="47"/>
      <c r="H56" s="47"/>
    </row>
    <row r="57" spans="1:9" s="49" customFormat="1" ht="23.5" customHeight="1" x14ac:dyDescent="0.3">
      <c r="A57" s="45" t="s">
        <v>24</v>
      </c>
      <c r="B57" s="52" t="s">
        <v>67</v>
      </c>
      <c r="C57" s="46">
        <f t="shared" ref="C57:D57" si="6">C58+C59</f>
        <v>122568000</v>
      </c>
      <c r="D57" s="46">
        <f t="shared" si="6"/>
        <v>122568000</v>
      </c>
      <c r="E57" s="46">
        <f>E58+E59</f>
        <v>160718289</v>
      </c>
      <c r="F57" s="46">
        <f t="shared" ref="F57" si="7">F58+F59</f>
        <v>160718289</v>
      </c>
      <c r="G57" s="47">
        <f t="shared" si="2"/>
        <v>131.12581505776384</v>
      </c>
      <c r="H57" s="47">
        <f t="shared" si="2"/>
        <v>131.12581505776384</v>
      </c>
    </row>
    <row r="58" spans="1:9" s="32" customFormat="1" ht="23.5" customHeight="1" x14ac:dyDescent="0.35">
      <c r="A58" s="38" t="s">
        <v>106</v>
      </c>
      <c r="B58" s="39" t="s">
        <v>48</v>
      </c>
      <c r="C58" s="55">
        <v>10281000</v>
      </c>
      <c r="D58" s="55">
        <v>10281000</v>
      </c>
      <c r="E58" s="55">
        <v>10281000</v>
      </c>
      <c r="F58" s="55">
        <v>10281000</v>
      </c>
      <c r="G58" s="56">
        <f t="shared" si="2"/>
        <v>100</v>
      </c>
      <c r="H58" s="56">
        <f t="shared" si="2"/>
        <v>100</v>
      </c>
    </row>
    <row r="59" spans="1:9" s="32" customFormat="1" ht="23.5" customHeight="1" x14ac:dyDescent="0.35">
      <c r="A59" s="38" t="s">
        <v>106</v>
      </c>
      <c r="B59" s="39" t="s">
        <v>49</v>
      </c>
      <c r="C59" s="54">
        <v>112287000</v>
      </c>
      <c r="D59" s="54">
        <v>112287000</v>
      </c>
      <c r="E59" s="55">
        <f>147437289+3000000</f>
        <v>150437289</v>
      </c>
      <c r="F59" s="55">
        <f>147437289+3000000</f>
        <v>150437289</v>
      </c>
      <c r="G59" s="56">
        <f t="shared" si="2"/>
        <v>133.97569531646585</v>
      </c>
      <c r="H59" s="56">
        <f t="shared" si="2"/>
        <v>133.97569531646585</v>
      </c>
    </row>
    <row r="60" spans="1:9" s="32" customFormat="1" ht="15.5" x14ac:dyDescent="0.35">
      <c r="A60" s="31"/>
    </row>
    <row r="61" spans="1:9" s="32" customFormat="1" ht="15.5" x14ac:dyDescent="0.35">
      <c r="A61" s="31"/>
    </row>
  </sheetData>
  <mergeCells count="12">
    <mergeCell ref="A29:A30"/>
    <mergeCell ref="B29:B30"/>
    <mergeCell ref="C29:D29"/>
    <mergeCell ref="E29:F29"/>
    <mergeCell ref="G29:H29"/>
    <mergeCell ref="A1:E1"/>
    <mergeCell ref="F1:H1"/>
    <mergeCell ref="A3:H3"/>
    <mergeCell ref="A5:A6"/>
    <mergeCell ref="B5:B6"/>
    <mergeCell ref="G4:H4"/>
    <mergeCell ref="E5:E6"/>
  </mergeCells>
  <pageMargins left="0.45" right="0.2" top="0.25" bottom="0.25" header="0.3" footer="0.3"/>
  <pageSetup paperSize="9" scale="9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>
      <selection activeCell="M8" sqref="M8"/>
    </sheetView>
  </sheetViews>
  <sheetFormatPr defaultRowHeight="12.5" x14ac:dyDescent="0.25"/>
  <cols>
    <col min="1" max="1" width="4.6328125" customWidth="1"/>
    <col min="2" max="2" width="35.26953125" customWidth="1"/>
    <col min="3" max="3" width="14.54296875" customWidth="1"/>
    <col min="4" max="4" width="14" customWidth="1"/>
    <col min="5" max="5" width="13.6328125" customWidth="1"/>
    <col min="6" max="6" width="14.81640625" customWidth="1"/>
    <col min="7" max="7" width="13.453125" customWidth="1"/>
    <col min="8" max="8" width="15" customWidth="1"/>
    <col min="9" max="9" width="8.7265625" customWidth="1"/>
    <col min="10" max="10" width="7.453125" customWidth="1"/>
    <col min="11" max="11" width="7.54296875" customWidth="1"/>
  </cols>
  <sheetData>
    <row r="1" spans="1:11" ht="15.5" x14ac:dyDescent="0.25">
      <c r="A1" s="27" t="s">
        <v>0</v>
      </c>
      <c r="B1" s="27"/>
      <c r="C1" s="27"/>
      <c r="D1" s="27"/>
      <c r="E1" s="27"/>
      <c r="F1" s="27"/>
      <c r="G1" s="27"/>
      <c r="H1" s="30" t="s">
        <v>64</v>
      </c>
      <c r="I1" s="30"/>
      <c r="J1" s="30"/>
      <c r="K1" s="30"/>
    </row>
    <row r="2" spans="1:11" ht="17" customHeight="1" x14ac:dyDescent="0.25">
      <c r="A2" s="21" t="s">
        <v>71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ht="14" x14ac:dyDescent="0.3">
      <c r="A3" s="3"/>
      <c r="B3" s="3"/>
      <c r="C3" s="3"/>
      <c r="D3" s="3"/>
      <c r="E3" s="3"/>
      <c r="F3" s="3"/>
      <c r="G3" s="3"/>
      <c r="H3" s="3"/>
      <c r="I3" s="22" t="s">
        <v>72</v>
      </c>
      <c r="J3" s="22"/>
      <c r="K3" s="22"/>
    </row>
    <row r="4" spans="1:11" ht="18" customHeight="1" x14ac:dyDescent="0.25">
      <c r="A4" s="24" t="s">
        <v>2</v>
      </c>
      <c r="B4" s="24" t="s">
        <v>10</v>
      </c>
      <c r="C4" s="24" t="s">
        <v>50</v>
      </c>
      <c r="D4" s="28"/>
      <c r="E4" s="26"/>
      <c r="F4" s="24" t="s">
        <v>62</v>
      </c>
      <c r="G4" s="28"/>
      <c r="H4" s="26"/>
      <c r="I4" s="24" t="s">
        <v>4</v>
      </c>
      <c r="J4" s="28"/>
      <c r="K4" s="26"/>
    </row>
    <row r="5" spans="1:11" ht="28" x14ac:dyDescent="0.25">
      <c r="A5" s="25"/>
      <c r="B5" s="25"/>
      <c r="C5" s="10" t="s">
        <v>51</v>
      </c>
      <c r="D5" s="10" t="s">
        <v>52</v>
      </c>
      <c r="E5" s="10" t="s">
        <v>53</v>
      </c>
      <c r="F5" s="10" t="s">
        <v>51</v>
      </c>
      <c r="G5" s="10" t="s">
        <v>52</v>
      </c>
      <c r="H5" s="10" t="s">
        <v>53</v>
      </c>
      <c r="I5" s="10" t="s">
        <v>51</v>
      </c>
      <c r="J5" s="10" t="s">
        <v>52</v>
      </c>
      <c r="K5" s="10" t="s">
        <v>53</v>
      </c>
    </row>
    <row r="6" spans="1:11" ht="20" customHeight="1" x14ac:dyDescent="0.25">
      <c r="A6" s="11" t="s">
        <v>5</v>
      </c>
      <c r="B6" s="11" t="s">
        <v>6</v>
      </c>
      <c r="C6" s="11" t="s">
        <v>7</v>
      </c>
      <c r="D6" s="11" t="s">
        <v>8</v>
      </c>
      <c r="E6" s="11" t="s">
        <v>12</v>
      </c>
      <c r="F6" s="11" t="s">
        <v>13</v>
      </c>
      <c r="G6" s="11" t="s">
        <v>14</v>
      </c>
      <c r="H6" s="11" t="s">
        <v>15</v>
      </c>
      <c r="I6" s="11" t="s">
        <v>54</v>
      </c>
      <c r="J6" s="11" t="s">
        <v>55</v>
      </c>
      <c r="K6" s="11" t="s">
        <v>56</v>
      </c>
    </row>
    <row r="7" spans="1:11" ht="20" customHeight="1" x14ac:dyDescent="0.25">
      <c r="A7" s="61"/>
      <c r="B7" s="61" t="s">
        <v>117</v>
      </c>
      <c r="C7" s="4">
        <f>C8+C11+C24+C25+C26+C27+C28</f>
        <v>139786758.41100001</v>
      </c>
      <c r="D7" s="4">
        <f>D8</f>
        <v>12759896</v>
      </c>
      <c r="E7" s="4">
        <f t="shared" ref="E7:F7" si="0">E8+E11+E24+E25+E26+E27+E28</f>
        <v>127120225.411</v>
      </c>
      <c r="F7" s="4">
        <f t="shared" si="0"/>
        <v>168051771.46299997</v>
      </c>
      <c r="G7" s="4">
        <f>G8</f>
        <v>12332264</v>
      </c>
      <c r="H7" s="4">
        <f>H8+H11+H24+H25+H26+H27+H28</f>
        <v>155719507.463</v>
      </c>
      <c r="I7" s="2">
        <f>F7/C7%</f>
        <v>120.22009335740898</v>
      </c>
      <c r="J7" s="2">
        <f>G7/D7%</f>
        <v>96.648624722333153</v>
      </c>
      <c r="K7" s="2">
        <f>H7/E7%</f>
        <v>122.49782201025363</v>
      </c>
    </row>
    <row r="8" spans="1:11" s="66" customFormat="1" ht="20" customHeight="1" x14ac:dyDescent="0.3">
      <c r="A8" s="61" t="s">
        <v>11</v>
      </c>
      <c r="B8" s="62" t="s">
        <v>118</v>
      </c>
      <c r="C8" s="4">
        <f>C9+C10</f>
        <v>12759896</v>
      </c>
      <c r="D8" s="4">
        <f t="shared" ref="D8:H8" si="1">D9+D10</f>
        <v>12759896</v>
      </c>
      <c r="E8" s="4">
        <f t="shared" si="1"/>
        <v>0</v>
      </c>
      <c r="F8" s="4">
        <f t="shared" si="1"/>
        <v>12332264</v>
      </c>
      <c r="G8" s="4">
        <f t="shared" si="1"/>
        <v>12332264</v>
      </c>
      <c r="H8" s="4">
        <f t="shared" si="1"/>
        <v>0</v>
      </c>
      <c r="I8" s="2">
        <f t="shared" ref="I8:I27" si="2">F8/C8%</f>
        <v>96.648624722333153</v>
      </c>
      <c r="J8" s="2">
        <f t="shared" ref="J8:J10" si="3">G8/D8%</f>
        <v>96.648624722333153</v>
      </c>
      <c r="K8" s="2"/>
    </row>
    <row r="9" spans="1:11" ht="20" customHeight="1" x14ac:dyDescent="0.25">
      <c r="A9" s="63">
        <v>1</v>
      </c>
      <c r="B9" s="64" t="s">
        <v>119</v>
      </c>
      <c r="C9" s="5">
        <f>D9+E9</f>
        <v>4262000</v>
      </c>
      <c r="D9" s="5">
        <v>4262000</v>
      </c>
      <c r="E9" s="5"/>
      <c r="F9" s="5">
        <f>G9+H9</f>
        <v>3862000</v>
      </c>
      <c r="G9" s="5">
        <v>3862000</v>
      </c>
      <c r="H9" s="5"/>
      <c r="I9" s="2">
        <f t="shared" si="2"/>
        <v>90.614734866259965</v>
      </c>
      <c r="J9" s="2">
        <f t="shared" si="3"/>
        <v>90.614734866259965</v>
      </c>
      <c r="K9" s="2"/>
    </row>
    <row r="10" spans="1:11" ht="20" customHeight="1" x14ac:dyDescent="0.25">
      <c r="A10" s="63">
        <v>2</v>
      </c>
      <c r="B10" s="65" t="s">
        <v>120</v>
      </c>
      <c r="C10" s="5">
        <f>D10+E10</f>
        <v>8497896</v>
      </c>
      <c r="D10" s="5">
        <v>8497896</v>
      </c>
      <c r="E10" s="5"/>
      <c r="F10" s="5">
        <f t="shared" ref="F10:F22" si="4">G10+H10</f>
        <v>8470264</v>
      </c>
      <c r="G10" s="5">
        <v>8470264</v>
      </c>
      <c r="H10" s="5"/>
      <c r="I10" s="2">
        <f t="shared" si="2"/>
        <v>99.674837159692231</v>
      </c>
      <c r="J10" s="2">
        <f t="shared" si="3"/>
        <v>99.674837159692231</v>
      </c>
      <c r="K10" s="2"/>
    </row>
    <row r="11" spans="1:11" s="66" customFormat="1" ht="20" customHeight="1" x14ac:dyDescent="0.3">
      <c r="A11" s="61" t="s">
        <v>16</v>
      </c>
      <c r="B11" s="62" t="s">
        <v>36</v>
      </c>
      <c r="C11" s="4">
        <f>SUM(C12:C23)</f>
        <v>117710128.015</v>
      </c>
      <c r="D11" s="4">
        <f t="shared" ref="D11:H11" si="5">SUM(D12:D23)</f>
        <v>0</v>
      </c>
      <c r="E11" s="4">
        <f t="shared" si="5"/>
        <v>117803491.015</v>
      </c>
      <c r="F11" s="4">
        <f t="shared" si="5"/>
        <v>125261206.168</v>
      </c>
      <c r="G11" s="4">
        <f t="shared" si="5"/>
        <v>0</v>
      </c>
      <c r="H11" s="4">
        <f t="shared" si="5"/>
        <v>125261206.168</v>
      </c>
      <c r="I11" s="2">
        <f t="shared" si="2"/>
        <v>106.41497743680794</v>
      </c>
      <c r="J11" s="2"/>
      <c r="K11" s="2">
        <f t="shared" ref="K11:K27" si="6">H11/E11%</f>
        <v>106.33064019473787</v>
      </c>
    </row>
    <row r="12" spans="1:11" ht="28.5" customHeight="1" x14ac:dyDescent="0.25">
      <c r="A12" s="63">
        <v>1</v>
      </c>
      <c r="B12" s="65" t="s">
        <v>121</v>
      </c>
      <c r="C12" s="7">
        <f>E12</f>
        <v>21567453</v>
      </c>
      <c r="D12" s="7" t="s">
        <v>39</v>
      </c>
      <c r="E12" s="5">
        <v>21567453</v>
      </c>
      <c r="F12" s="5">
        <f>H12</f>
        <v>26777717.283</v>
      </c>
      <c r="G12" s="5" t="s">
        <v>39</v>
      </c>
      <c r="H12" s="5">
        <v>26777717.283</v>
      </c>
      <c r="I12" s="2">
        <f t="shared" si="2"/>
        <v>124.1579953043134</v>
      </c>
      <c r="J12" s="2"/>
      <c r="K12" s="2">
        <f t="shared" si="6"/>
        <v>124.1579953043134</v>
      </c>
    </row>
    <row r="13" spans="1:11" ht="20" customHeight="1" x14ac:dyDescent="0.35">
      <c r="A13" s="63">
        <v>2</v>
      </c>
      <c r="B13" s="65" t="s">
        <v>122</v>
      </c>
      <c r="C13" s="8">
        <f>D13+E13</f>
        <v>600845</v>
      </c>
      <c r="D13" s="9"/>
      <c r="E13" s="6">
        <v>600845</v>
      </c>
      <c r="F13" s="5">
        <f t="shared" si="4"/>
        <v>1294451.645</v>
      </c>
      <c r="G13" s="5"/>
      <c r="H13" s="5">
        <v>1294451.645</v>
      </c>
      <c r="I13" s="2">
        <f t="shared" si="2"/>
        <v>215.4385315680417</v>
      </c>
      <c r="J13" s="2"/>
      <c r="K13" s="2">
        <f t="shared" si="6"/>
        <v>215.4385315680417</v>
      </c>
    </row>
    <row r="14" spans="1:11" ht="20" customHeight="1" x14ac:dyDescent="0.35">
      <c r="A14" s="63">
        <v>3</v>
      </c>
      <c r="B14" s="65" t="s">
        <v>61</v>
      </c>
      <c r="C14" s="8">
        <f t="shared" ref="C14:C22" si="7">D14+E14</f>
        <v>1793223</v>
      </c>
      <c r="D14" s="9"/>
      <c r="E14" s="6">
        <v>1793223</v>
      </c>
      <c r="F14" s="5">
        <f t="shared" si="4"/>
        <v>1815223</v>
      </c>
      <c r="G14" s="5"/>
      <c r="H14" s="5">
        <v>1815223</v>
      </c>
      <c r="I14" s="2">
        <f t="shared" si="2"/>
        <v>101.22684127964007</v>
      </c>
      <c r="J14" s="2"/>
      <c r="K14" s="2">
        <f t="shared" si="6"/>
        <v>101.22684127964007</v>
      </c>
    </row>
    <row r="15" spans="1:11" ht="20" customHeight="1" x14ac:dyDescent="0.35">
      <c r="A15" s="63">
        <v>4</v>
      </c>
      <c r="B15" s="65" t="s">
        <v>123</v>
      </c>
      <c r="C15" s="8">
        <f t="shared" si="7"/>
        <v>79934541.314999998</v>
      </c>
      <c r="D15" s="9"/>
      <c r="E15" s="6">
        <v>79934541.314999998</v>
      </c>
      <c r="F15" s="5">
        <f t="shared" si="4"/>
        <v>79932722</v>
      </c>
      <c r="G15" s="5"/>
      <c r="H15" s="5">
        <v>79932722</v>
      </c>
      <c r="I15" s="2">
        <f t="shared" si="2"/>
        <v>99.997723993945471</v>
      </c>
      <c r="J15" s="2"/>
      <c r="K15" s="2">
        <f t="shared" si="6"/>
        <v>99.997723993945471</v>
      </c>
    </row>
    <row r="16" spans="1:11" ht="20" customHeight="1" x14ac:dyDescent="0.35">
      <c r="A16" s="63">
        <v>5</v>
      </c>
      <c r="B16" s="65" t="s">
        <v>124</v>
      </c>
      <c r="C16" s="8">
        <f t="shared" si="7"/>
        <v>782168.4</v>
      </c>
      <c r="D16" s="9"/>
      <c r="E16" s="6">
        <v>782168.4</v>
      </c>
      <c r="F16" s="5">
        <f t="shared" si="4"/>
        <v>787168</v>
      </c>
      <c r="G16" s="5"/>
      <c r="H16" s="5">
        <v>787168</v>
      </c>
      <c r="I16" s="2">
        <f t="shared" si="2"/>
        <v>100.63919739022951</v>
      </c>
      <c r="J16" s="2"/>
      <c r="K16" s="2">
        <f t="shared" si="6"/>
        <v>100.63919739022951</v>
      </c>
    </row>
    <row r="17" spans="1:11" ht="20" customHeight="1" x14ac:dyDescent="0.35">
      <c r="A17" s="63">
        <v>6</v>
      </c>
      <c r="B17" s="65" t="s">
        <v>125</v>
      </c>
      <c r="C17" s="8">
        <f t="shared" si="7"/>
        <v>177016</v>
      </c>
      <c r="D17" s="9"/>
      <c r="E17" s="6">
        <v>177016</v>
      </c>
      <c r="F17" s="5">
        <f t="shared" si="4"/>
        <v>255896.94</v>
      </c>
      <c r="G17" s="5"/>
      <c r="H17" s="5">
        <v>255896.94</v>
      </c>
      <c r="I17" s="2">
        <f t="shared" si="2"/>
        <v>144.56147466895646</v>
      </c>
      <c r="J17" s="2"/>
      <c r="K17" s="2">
        <f t="shared" si="6"/>
        <v>144.56147466895646</v>
      </c>
    </row>
    <row r="18" spans="1:11" ht="20" customHeight="1" x14ac:dyDescent="0.35">
      <c r="A18" s="63">
        <v>7</v>
      </c>
      <c r="B18" s="65" t="s">
        <v>126</v>
      </c>
      <c r="C18" s="8">
        <f t="shared" si="7"/>
        <v>363484</v>
      </c>
      <c r="D18" s="9"/>
      <c r="E18" s="6">
        <v>363484</v>
      </c>
      <c r="F18" s="5">
        <f t="shared" si="4"/>
        <v>360484</v>
      </c>
      <c r="G18" s="5"/>
      <c r="H18" s="5">
        <v>360484</v>
      </c>
      <c r="I18" s="2">
        <f t="shared" si="2"/>
        <v>99.174654180101456</v>
      </c>
      <c r="J18" s="2"/>
      <c r="K18" s="2">
        <f t="shared" si="6"/>
        <v>99.174654180101456</v>
      </c>
    </row>
    <row r="19" spans="1:11" ht="27" customHeight="1" x14ac:dyDescent="0.35">
      <c r="A19" s="63">
        <v>8</v>
      </c>
      <c r="B19" s="65" t="s">
        <v>127</v>
      </c>
      <c r="C19" s="8">
        <f>D19+E19</f>
        <v>101075</v>
      </c>
      <c r="D19" s="12"/>
      <c r="E19" s="6">
        <v>101075</v>
      </c>
      <c r="F19" s="5">
        <f t="shared" si="4"/>
        <v>98067</v>
      </c>
      <c r="G19" s="5"/>
      <c r="H19" s="5">
        <v>98067</v>
      </c>
      <c r="I19" s="2">
        <f t="shared" si="2"/>
        <v>97.023992085085339</v>
      </c>
      <c r="J19" s="2"/>
      <c r="K19" s="2">
        <f t="shared" si="6"/>
        <v>97.023992085085339</v>
      </c>
    </row>
    <row r="20" spans="1:11" ht="20" customHeight="1" x14ac:dyDescent="0.35">
      <c r="A20" s="63">
        <v>9</v>
      </c>
      <c r="B20" s="65" t="s">
        <v>128</v>
      </c>
      <c r="C20" s="8">
        <f t="shared" si="7"/>
        <v>695857</v>
      </c>
      <c r="D20" s="9"/>
      <c r="E20" s="6">
        <v>695857</v>
      </c>
      <c r="F20" s="5">
        <f t="shared" si="4"/>
        <v>598856</v>
      </c>
      <c r="G20" s="5"/>
      <c r="H20" s="5">
        <v>598856</v>
      </c>
      <c r="I20" s="2">
        <f t="shared" si="2"/>
        <v>86.060210646727711</v>
      </c>
      <c r="J20" s="2"/>
      <c r="K20" s="2">
        <f t="shared" si="6"/>
        <v>86.060210646727711</v>
      </c>
    </row>
    <row r="21" spans="1:11" ht="20" customHeight="1" x14ac:dyDescent="0.35">
      <c r="A21" s="63">
        <v>10</v>
      </c>
      <c r="B21" s="65" t="s">
        <v>129</v>
      </c>
      <c r="C21" s="8">
        <f t="shared" si="7"/>
        <v>5472299.2999999998</v>
      </c>
      <c r="D21" s="9"/>
      <c r="E21" s="6">
        <v>5472299.2999999998</v>
      </c>
      <c r="F21" s="5">
        <f t="shared" si="4"/>
        <v>5372003</v>
      </c>
      <c r="G21" s="5"/>
      <c r="H21" s="5">
        <v>5372003</v>
      </c>
      <c r="I21" s="2">
        <f t="shared" si="2"/>
        <v>98.167200028697266</v>
      </c>
      <c r="J21" s="2"/>
      <c r="K21" s="2">
        <f t="shared" si="6"/>
        <v>98.167200028697266</v>
      </c>
    </row>
    <row r="22" spans="1:11" ht="20" customHeight="1" x14ac:dyDescent="0.35">
      <c r="A22" s="63">
        <v>11</v>
      </c>
      <c r="B22" s="65" t="s">
        <v>130</v>
      </c>
      <c r="C22" s="8">
        <f t="shared" si="7"/>
        <v>6222166</v>
      </c>
      <c r="D22" s="9"/>
      <c r="E22" s="6">
        <v>6222166</v>
      </c>
      <c r="F22" s="5">
        <f t="shared" si="4"/>
        <v>7968617.2999999998</v>
      </c>
      <c r="G22" s="5"/>
      <c r="H22" s="7">
        <v>7968617.2999999998</v>
      </c>
      <c r="I22" s="2">
        <f t="shared" si="2"/>
        <v>128.06822093785345</v>
      </c>
      <c r="J22" s="2"/>
      <c r="K22" s="2">
        <f t="shared" si="6"/>
        <v>128.06822093785345</v>
      </c>
    </row>
    <row r="23" spans="1:11" ht="20" customHeight="1" x14ac:dyDescent="0.35">
      <c r="A23" s="63">
        <v>12</v>
      </c>
      <c r="B23" s="65" t="s">
        <v>57</v>
      </c>
      <c r="C23" s="8"/>
      <c r="D23" s="9"/>
      <c r="E23" s="6">
        <v>93363</v>
      </c>
      <c r="F23" s="5">
        <f>H23</f>
        <v>0</v>
      </c>
      <c r="G23" s="13"/>
      <c r="H23" s="7"/>
      <c r="I23" s="2"/>
      <c r="J23" s="2"/>
      <c r="K23" s="2">
        <f t="shared" si="6"/>
        <v>0</v>
      </c>
    </row>
    <row r="24" spans="1:11" ht="20" customHeight="1" x14ac:dyDescent="0.3">
      <c r="A24" s="61" t="s">
        <v>23</v>
      </c>
      <c r="B24" s="62" t="s">
        <v>131</v>
      </c>
      <c r="C24" s="67">
        <f>D24+E24</f>
        <v>0</v>
      </c>
      <c r="D24" s="68"/>
      <c r="E24" s="69"/>
      <c r="F24" s="4">
        <f>H24</f>
        <v>5323161.8990000002</v>
      </c>
      <c r="G24" s="4" t="s">
        <v>39</v>
      </c>
      <c r="H24" s="70">
        <v>5323161.8990000002</v>
      </c>
      <c r="I24" s="2"/>
      <c r="J24" s="2"/>
      <c r="K24" s="2"/>
    </row>
    <row r="25" spans="1:11" ht="20" customHeight="1" x14ac:dyDescent="0.3">
      <c r="A25" s="61" t="s">
        <v>24</v>
      </c>
      <c r="B25" s="62" t="s">
        <v>132</v>
      </c>
      <c r="C25" s="67">
        <f t="shared" ref="C25:C28" si="8">D25+E25</f>
        <v>2917935</v>
      </c>
      <c r="D25" s="68"/>
      <c r="E25" s="69">
        <v>2917935</v>
      </c>
      <c r="F25" s="4">
        <f t="shared" ref="F25:F28" si="9">H25</f>
        <v>192330</v>
      </c>
      <c r="G25" s="71"/>
      <c r="H25" s="70">
        <v>192330</v>
      </c>
      <c r="I25" s="2">
        <f t="shared" si="2"/>
        <v>6.5913051524451367</v>
      </c>
      <c r="J25" s="2"/>
      <c r="K25" s="2">
        <f t="shared" si="6"/>
        <v>6.5913051524451367</v>
      </c>
    </row>
    <row r="26" spans="1:11" ht="20" customHeight="1" x14ac:dyDescent="0.3">
      <c r="A26" s="61" t="s">
        <v>25</v>
      </c>
      <c r="B26" s="62" t="s">
        <v>68</v>
      </c>
      <c r="C26" s="67">
        <f t="shared" si="8"/>
        <v>0</v>
      </c>
      <c r="D26" s="68"/>
      <c r="E26" s="69"/>
      <c r="F26" s="4">
        <f t="shared" si="9"/>
        <v>1284914</v>
      </c>
      <c r="G26" s="4"/>
      <c r="H26" s="70">
        <v>1284914</v>
      </c>
      <c r="I26" s="2"/>
      <c r="J26" s="2"/>
      <c r="K26" s="2"/>
    </row>
    <row r="27" spans="1:11" ht="20" customHeight="1" x14ac:dyDescent="0.3">
      <c r="A27" s="72" t="s">
        <v>26</v>
      </c>
      <c r="B27" s="73" t="s">
        <v>133</v>
      </c>
      <c r="C27" s="67">
        <f t="shared" si="8"/>
        <v>6398799.3959999997</v>
      </c>
      <c r="D27" s="74"/>
      <c r="E27" s="75">
        <v>6398799.3959999997</v>
      </c>
      <c r="F27" s="4">
        <f t="shared" si="9"/>
        <v>5355895.3959999997</v>
      </c>
      <c r="G27" s="76"/>
      <c r="H27" s="70">
        <v>5355895.3959999997</v>
      </c>
      <c r="I27" s="14">
        <f t="shared" si="2"/>
        <v>83.701567505742759</v>
      </c>
      <c r="J27" s="14"/>
      <c r="K27" s="14">
        <f t="shared" si="6"/>
        <v>83.701567505742759</v>
      </c>
    </row>
    <row r="28" spans="1:11" ht="20" customHeight="1" x14ac:dyDescent="0.3">
      <c r="A28" s="61" t="s">
        <v>134</v>
      </c>
      <c r="B28" s="62" t="s">
        <v>135</v>
      </c>
      <c r="C28" s="67">
        <f t="shared" si="8"/>
        <v>0</v>
      </c>
      <c r="D28" s="68"/>
      <c r="E28" s="77"/>
      <c r="F28" s="4">
        <f t="shared" si="9"/>
        <v>18302000</v>
      </c>
      <c r="G28" s="77"/>
      <c r="H28" s="77">
        <v>18302000</v>
      </c>
      <c r="I28" s="19"/>
      <c r="J28" s="19"/>
      <c r="K28" s="19"/>
    </row>
  </sheetData>
  <mergeCells count="9">
    <mergeCell ref="A1:G1"/>
    <mergeCell ref="H1:K1"/>
    <mergeCell ref="A2:K2"/>
    <mergeCell ref="I3:K3"/>
    <mergeCell ref="A4:A5"/>
    <mergeCell ref="B4:B5"/>
    <mergeCell ref="C4:E4"/>
    <mergeCell ref="F4:H4"/>
    <mergeCell ref="I4:K4"/>
  </mergeCells>
  <pageMargins left="0.5" right="0.2" top="0.25" bottom="0.25" header="0.3" footer="0.3"/>
  <pageSetup paperSize="9" scale="9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CĐ12 tháng</vt:lpstr>
      <vt:lpstr>Thu 12 tháng</vt:lpstr>
      <vt:lpstr>Chi 12 tháng</vt:lpstr>
    </vt:vector>
  </TitlesOfParts>
  <Company>Stimulsoft Reports 2022.4.5 from 17 November 2022, 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Biểu số 113: Cân đối ngân sách xã (TT số 343/2016/TT-BTC)</dc:title>
  <dc:subject>Biểu số 113: Cân đối ngân sách xã (TT số 343/2016/TT-BTC)</dc:subject>
  <dc:creator>Admin</dc:creator>
  <dc:description/>
  <cp:lastModifiedBy>Admin</cp:lastModifiedBy>
  <cp:lastPrinted>2026-02-25T04:20:40Z</cp:lastPrinted>
  <dcterms:created xsi:type="dcterms:W3CDTF">2024-09-27T03:59:47Z</dcterms:created>
  <dcterms:modified xsi:type="dcterms:W3CDTF">2026-02-25T04:20:48Z</dcterms:modified>
</cp:coreProperties>
</file>